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comments1.xml" ContentType="application/vnd.openxmlformats-officedocument.spreadsheetml.comments+xml"/>
  <Override PartName="/xl/drawings/drawing1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729"/>
  <workbookPr defaultThemeVersion="124226"/>
  <mc:AlternateContent xmlns:mc="http://schemas.openxmlformats.org/markup-compatibility/2006">
    <mc:Choice Requires="x15">
      <x15ac:absPath xmlns:x15ac="http://schemas.microsoft.com/office/spreadsheetml/2010/11/ac" url="C:\Users\gonza\Desktop\Tribunal de Honor\Tabla 7 febrero 2022\"/>
    </mc:Choice>
  </mc:AlternateContent>
  <xr:revisionPtr revIDLastSave="0" documentId="8_{B27AC1D8-71A2-4AA0-A56C-16F0595697E2}" xr6:coauthVersionLast="47" xr6:coauthVersionMax="47" xr10:uidLastSave="{00000000-0000-0000-0000-000000000000}"/>
  <workbookProtection workbookPassword="CA25" lockStructure="1"/>
  <bookViews>
    <workbookView xWindow="-120" yWindow="-120" windowWidth="20730" windowHeight="11160" tabRatio="1000" activeTab="3" xr2:uid="{00000000-000D-0000-FFFF-FFFF00000000}"/>
  </bookViews>
  <sheets>
    <sheet name="Matriz para vaciar" sheetId="4" state="hidden" r:id="rId1"/>
    <sheet name="Resumen Analítico Rodeo" sheetId="36" state="hidden" r:id="rId2"/>
    <sheet name="Retroalimentación" sheetId="33" state="hidden" r:id="rId3"/>
    <sheet name="Portada" sheetId="12" r:id="rId4"/>
    <sheet name="1.-Ganado" sheetId="16" r:id="rId5"/>
    <sheet name="2.-Desempeño Jurado" sheetId="2" r:id="rId6"/>
    <sheet name="3.- Observaciones Jurado" sheetId="34" r:id="rId7"/>
    <sheet name="Clasificación" sheetId="6" state="hidden" r:id="rId8"/>
    <sheet name="Hoja1" sheetId="35" state="hidden" r:id="rId9"/>
    <sheet name="4.-Informe Disciplinario" sheetId="8" r:id="rId10"/>
    <sheet name="5.- Observaciones Generales" sheetId="18" r:id="rId11"/>
    <sheet name="6.-Generalidades" sheetId="13" r:id="rId12"/>
    <sheet name="7.-Informe de Accidentes" sheetId="19" r:id="rId13"/>
    <sheet name="8.-Reclamos o Sugerencias" sheetId="15" r:id="rId14"/>
    <sheet name="9.-Anexo Veterinario" sheetId="14" r:id="rId15"/>
    <sheet name="Listas Desplegables" sheetId="5" state="hidden" r:id="rId16"/>
    <sheet name="Hoja3" sheetId="3" state="hidden" r:id="rId17"/>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L3" i="34" l="1"/>
  <c r="L2" i="2"/>
  <c r="H9" i="2" l="1"/>
  <c r="H8" i="2"/>
  <c r="H7" i="2"/>
  <c r="C9" i="33" l="1"/>
  <c r="C6" i="4" l="1"/>
  <c r="E6" i="4"/>
  <c r="D5" i="4"/>
  <c r="B11" i="36"/>
  <c r="I5" i="36"/>
  <c r="I4" i="36"/>
  <c r="I3" i="36"/>
  <c r="D5" i="36"/>
  <c r="D4" i="36"/>
  <c r="D3" i="36"/>
  <c r="E11" i="36"/>
  <c r="G11" i="36"/>
  <c r="M37" i="36"/>
  <c r="L12" i="36"/>
  <c r="L13" i="36"/>
  <c r="L14" i="36"/>
  <c r="L15" i="36"/>
  <c r="L16" i="36"/>
  <c r="L17" i="36"/>
  <c r="L18" i="36"/>
  <c r="L19" i="36"/>
  <c r="L20" i="36"/>
  <c r="L21" i="36"/>
  <c r="J12" i="36"/>
  <c r="J13" i="36"/>
  <c r="J14" i="36"/>
  <c r="J15" i="36"/>
  <c r="J16" i="36"/>
  <c r="J17" i="36"/>
  <c r="J18" i="36"/>
  <c r="J19" i="36"/>
  <c r="J20" i="36"/>
  <c r="J21" i="36"/>
  <c r="J11" i="36"/>
  <c r="L11" i="36"/>
  <c r="C12" i="36"/>
  <c r="M27" i="36"/>
  <c r="G14" i="4" s="1"/>
  <c r="K31" i="36"/>
  <c r="K32" i="36"/>
  <c r="K33" i="36"/>
  <c r="K34" i="36"/>
  <c r="K30" i="36"/>
  <c r="F30" i="36"/>
  <c r="F14" i="4" s="1"/>
  <c r="D30" i="36"/>
  <c r="E14" i="4" s="1"/>
  <c r="G12" i="36"/>
  <c r="G13" i="36"/>
  <c r="G14" i="36"/>
  <c r="G15" i="36"/>
  <c r="G16" i="36"/>
  <c r="G17" i="36"/>
  <c r="G18" i="36"/>
  <c r="G19" i="36"/>
  <c r="G20" i="36"/>
  <c r="G21" i="36"/>
  <c r="E12" i="36"/>
  <c r="E13" i="36"/>
  <c r="E14" i="36"/>
  <c r="E15" i="36"/>
  <c r="E16" i="36"/>
  <c r="E17" i="36"/>
  <c r="E18" i="36"/>
  <c r="E19" i="36"/>
  <c r="E20" i="36"/>
  <c r="E21" i="36"/>
  <c r="D31" i="36"/>
  <c r="B12" i="36"/>
  <c r="D12" i="36"/>
  <c r="C13" i="36"/>
  <c r="D13" i="36"/>
  <c r="C14" i="36"/>
  <c r="D14" i="36"/>
  <c r="C15" i="36"/>
  <c r="D15" i="36"/>
  <c r="C16" i="36"/>
  <c r="D16" i="36"/>
  <c r="C17" i="36"/>
  <c r="D17" i="36"/>
  <c r="C18" i="36"/>
  <c r="D18" i="36"/>
  <c r="C19" i="36"/>
  <c r="D19" i="36"/>
  <c r="C20" i="36"/>
  <c r="D20" i="36"/>
  <c r="C21" i="36"/>
  <c r="D21" i="36"/>
  <c r="D11" i="36"/>
  <c r="C11" i="36"/>
  <c r="B21" i="36"/>
  <c r="B20" i="36"/>
  <c r="B19" i="36"/>
  <c r="B18" i="36"/>
  <c r="B17" i="36"/>
  <c r="B16" i="36"/>
  <c r="B15" i="36"/>
  <c r="B14" i="36"/>
  <c r="B13" i="36"/>
  <c r="O24" i="2"/>
  <c r="O25" i="2" s="1"/>
  <c r="O31" i="2"/>
  <c r="O32" i="2" s="1"/>
  <c r="N24" i="2"/>
  <c r="N25" i="2" s="1"/>
  <c r="N31" i="2"/>
  <c r="N32" i="2" s="1"/>
  <c r="L24" i="2"/>
  <c r="L25" i="2" s="1"/>
  <c r="L31" i="2"/>
  <c r="L32" i="2" s="1"/>
  <c r="M24" i="2"/>
  <c r="M25" i="2" s="1"/>
  <c r="M31" i="2"/>
  <c r="M32" i="2" s="1"/>
  <c r="N5" i="4"/>
  <c r="N4" i="4"/>
  <c r="J4" i="4"/>
  <c r="I4" i="4"/>
  <c r="H4" i="4"/>
  <c r="G4" i="4"/>
  <c r="F4" i="4"/>
  <c r="O5" i="4"/>
  <c r="P5" i="4"/>
  <c r="Q5" i="4"/>
  <c r="R5" i="4"/>
  <c r="O6" i="4"/>
  <c r="P6" i="4"/>
  <c r="Q6" i="4"/>
  <c r="R6" i="4"/>
  <c r="O7" i="4"/>
  <c r="P7" i="4"/>
  <c r="Q7" i="4"/>
  <c r="R7" i="4"/>
  <c r="S7" i="4"/>
  <c r="U7" i="4" s="1"/>
  <c r="R4" i="4"/>
  <c r="Q4" i="4"/>
  <c r="P4" i="4"/>
  <c r="O4" i="4"/>
  <c r="N6" i="4"/>
  <c r="N7" i="4"/>
  <c r="K7" i="4"/>
  <c r="M7" i="4" s="1"/>
  <c r="G5" i="4"/>
  <c r="H5" i="4"/>
  <c r="I5" i="4"/>
  <c r="J5" i="4"/>
  <c r="G6" i="4"/>
  <c r="H6" i="4"/>
  <c r="I6" i="4"/>
  <c r="J6" i="4"/>
  <c r="G7" i="4"/>
  <c r="H7" i="4"/>
  <c r="I7" i="4"/>
  <c r="J7" i="4"/>
  <c r="F5" i="4"/>
  <c r="F6" i="4"/>
  <c r="F7" i="4"/>
  <c r="B5" i="4"/>
  <c r="B6" i="4"/>
  <c r="B7" i="4"/>
  <c r="B4" i="4"/>
  <c r="C5" i="4"/>
  <c r="D6" i="4"/>
  <c r="C7" i="4"/>
  <c r="E7" i="4"/>
  <c r="D4" i="4"/>
  <c r="C4" i="4"/>
  <c r="G10" i="15"/>
  <c r="G13" i="33"/>
  <c r="G109" i="33"/>
  <c r="G108" i="33"/>
  <c r="G107" i="33"/>
  <c r="G106" i="33"/>
  <c r="G104" i="33"/>
  <c r="G103" i="33"/>
  <c r="G102" i="33"/>
  <c r="G101" i="33"/>
  <c r="E109" i="33"/>
  <c r="E108" i="33"/>
  <c r="E107" i="33"/>
  <c r="E106" i="33"/>
  <c r="E104" i="33"/>
  <c r="E103" i="33"/>
  <c r="E102" i="33"/>
  <c r="E101" i="33"/>
  <c r="D109" i="33"/>
  <c r="D108" i="33"/>
  <c r="D107" i="33"/>
  <c r="D106" i="33"/>
  <c r="D105" i="33"/>
  <c r="D104" i="33"/>
  <c r="D103" i="33"/>
  <c r="D102" i="33"/>
  <c r="D101" i="33"/>
  <c r="D100" i="33"/>
  <c r="V8" i="16"/>
  <c r="C10" i="33"/>
  <c r="G10" i="33"/>
  <c r="G9" i="33"/>
  <c r="F13" i="33"/>
  <c r="O39" i="2"/>
  <c r="G9" i="15"/>
  <c r="G8" i="15"/>
  <c r="D9" i="15"/>
  <c r="D10" i="15"/>
  <c r="D8" i="15"/>
  <c r="P12" i="16"/>
  <c r="E10" i="16"/>
  <c r="E11" i="16"/>
  <c r="P11" i="16"/>
  <c r="P10" i="16"/>
  <c r="E12" i="16"/>
  <c r="B7" i="15"/>
  <c r="E10" i="15"/>
  <c r="E9" i="15"/>
  <c r="E8" i="15"/>
  <c r="E7" i="15"/>
  <c r="B10" i="15"/>
  <c r="B9" i="15"/>
  <c r="B8" i="15"/>
  <c r="P3" i="13"/>
  <c r="M3" i="19"/>
  <c r="J3" i="14"/>
  <c r="M3" i="8"/>
  <c r="M3" i="18"/>
  <c r="L3" i="15"/>
  <c r="I18" i="36" l="1"/>
  <c r="L39" i="2"/>
  <c r="E105" i="33" s="1"/>
  <c r="S4" i="4"/>
  <c r="U4" i="4" s="1"/>
  <c r="I14" i="36"/>
  <c r="D27" i="36"/>
  <c r="E5" i="4"/>
  <c r="T5" i="4"/>
  <c r="M35" i="2"/>
  <c r="M39" i="2"/>
  <c r="S5" i="4"/>
  <c r="U5" i="4" s="1"/>
  <c r="L35" i="2"/>
  <c r="C14" i="33" s="1"/>
  <c r="T4" i="4"/>
  <c r="N39" i="2"/>
  <c r="N35" i="2"/>
  <c r="T6" i="4"/>
  <c r="S6" i="4"/>
  <c r="U6" i="4" s="1"/>
  <c r="O35" i="2"/>
  <c r="T7" i="4"/>
  <c r="L38" i="2"/>
  <c r="K20" i="33" s="1"/>
  <c r="C20" i="33" s="1"/>
  <c r="A21" i="33" s="1"/>
  <c r="O38" i="2"/>
  <c r="K4" i="4"/>
  <c r="M4" i="4" s="1"/>
  <c r="N38" i="2"/>
  <c r="K6" i="4"/>
  <c r="M6" i="4" s="1"/>
  <c r="M38" i="2"/>
  <c r="K5" i="4"/>
  <c r="M5" i="4" s="1"/>
  <c r="L5" i="4"/>
  <c r="M34" i="2"/>
  <c r="M36" i="2"/>
  <c r="N34" i="2"/>
  <c r="N36" i="2"/>
  <c r="L6" i="4"/>
  <c r="O36" i="2"/>
  <c r="O34" i="2"/>
  <c r="L7" i="4"/>
  <c r="L36" i="2"/>
  <c r="L34" i="2"/>
  <c r="G100" i="33" s="1"/>
  <c r="L4" i="4"/>
  <c r="D7" i="4"/>
  <c r="E4" i="4"/>
  <c r="I20" i="36"/>
  <c r="I16" i="36"/>
  <c r="I21" i="36"/>
  <c r="I17" i="36"/>
  <c r="I13" i="36"/>
  <c r="I19" i="36"/>
  <c r="I15" i="36"/>
  <c r="I12" i="36"/>
  <c r="G23" i="36"/>
  <c r="C14" i="4" s="1"/>
  <c r="E23" i="36"/>
  <c r="B14" i="4" s="1"/>
  <c r="I11" i="36"/>
  <c r="K23" i="33" l="1"/>
  <c r="C23" i="33" s="1"/>
  <c r="A24" i="33" s="1"/>
  <c r="E100" i="33"/>
  <c r="G105" i="33"/>
  <c r="G112" i="33" s="1"/>
  <c r="O37" i="2"/>
  <c r="W7" i="4" s="1"/>
  <c r="V7" i="4"/>
  <c r="M37" i="2"/>
  <c r="W5" i="4" s="1"/>
  <c r="V5" i="4"/>
  <c r="V6" i="4"/>
  <c r="N37" i="2"/>
  <c r="W6" i="4" s="1"/>
  <c r="F14" i="33"/>
  <c r="L37" i="2"/>
  <c r="V4" i="4"/>
  <c r="I23" i="36"/>
  <c r="D14" i="4" s="1"/>
  <c r="W4" i="4" l="1"/>
  <c r="C13" i="33"/>
  <c r="A65" i="33" l="1"/>
  <c r="C15" i="33"/>
  <c r="C16" i="33" s="1"/>
  <c r="A72" i="33"/>
  <c r="B72" i="33" s="1"/>
  <c r="A68" i="33" l="1"/>
  <c r="B65" i="3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Casa</author>
  </authors>
  <commentList>
    <comment ref="B12" authorId="0" shapeId="0" xr:uid="{00000000-0006-0000-0D00-000001000000}">
      <text>
        <r>
          <rPr>
            <sz val="9"/>
            <color indexed="81"/>
            <rFont val="Tahoma"/>
            <family val="2"/>
          </rPr>
          <t xml:space="preserve">Para realizar un punto aparte dentro del cuadro aprente la tecla </t>
        </r>
        <r>
          <rPr>
            <b/>
            <sz val="9"/>
            <color indexed="81"/>
            <rFont val="Tahoma"/>
            <family val="2"/>
          </rPr>
          <t>Alt más Enter</t>
        </r>
      </text>
    </comment>
  </commentList>
</comments>
</file>

<file path=xl/sharedStrings.xml><?xml version="1.0" encoding="utf-8"?>
<sst xmlns="http://schemas.openxmlformats.org/spreadsheetml/2006/main" count="521" uniqueCount="349">
  <si>
    <t>CÓDIGO:</t>
  </si>
  <si>
    <t>VERSIÓN:</t>
  </si>
  <si>
    <t>FECHA:</t>
  </si>
  <si>
    <t>PÁGINA</t>
  </si>
  <si>
    <t>%</t>
  </si>
  <si>
    <t>Fecha:</t>
  </si>
  <si>
    <t>Nombre del Evaluador:</t>
  </si>
  <si>
    <t>Responsabilidad</t>
  </si>
  <si>
    <t xml:space="preserve">Compromiso </t>
  </si>
  <si>
    <t xml:space="preserve">Autocrítica </t>
  </si>
  <si>
    <t>Autocontrol y tolerancia</t>
  </si>
  <si>
    <t>Sabe sobrellevar situaciones conflictivas, superándolas adecuadamente.</t>
  </si>
  <si>
    <t>Jura en el Apiñadero</t>
  </si>
  <si>
    <t>Jura de la Postura</t>
  </si>
  <si>
    <t xml:space="preserve">Jura de la Detención en la atajada </t>
  </si>
  <si>
    <t>Jura del Movimiento a la Rienda</t>
  </si>
  <si>
    <t>Conocimiento del Reglamento</t>
  </si>
  <si>
    <t xml:space="preserve">Adaptabilidad </t>
  </si>
  <si>
    <t>ASPECTOS TÉCNICOS</t>
  </si>
  <si>
    <t>Nombre del Jurado:</t>
  </si>
  <si>
    <t>CLASIFICACIÓN</t>
  </si>
  <si>
    <t>Tabla de Listas despegables</t>
  </si>
  <si>
    <t>N/A</t>
  </si>
  <si>
    <t>OPTIMO</t>
  </si>
  <si>
    <t>POR MEJORAR</t>
  </si>
  <si>
    <t>80&gt;=</t>
  </si>
  <si>
    <t>50-79</t>
  </si>
  <si>
    <t>30-49</t>
  </si>
  <si>
    <t>BAJO LO ESPERADO</t>
  </si>
  <si>
    <t>SIN DOMINIO O DEFICIENTE</t>
  </si>
  <si>
    <t>0-29</t>
  </si>
  <si>
    <t>Demuestra rigor en el ejercicio de sus funciones</t>
  </si>
  <si>
    <t>Se ajusta a las circunstancias propias del Rodeo que está jurando.</t>
  </si>
  <si>
    <t>NOMBRE JURADO</t>
  </si>
  <si>
    <t>NOMBRE EVALUADOR</t>
  </si>
  <si>
    <t>FECHA</t>
  </si>
  <si>
    <t>TOTAL</t>
  </si>
  <si>
    <t>NUMÉRICA</t>
  </si>
  <si>
    <t>SUB-TOTAL 1:</t>
  </si>
  <si>
    <t>DESCRIPCIÓN RETROALIMENTACIÓN</t>
  </si>
  <si>
    <t>CALIFICACIÓN:</t>
  </si>
  <si>
    <t>SUB-TOTAL 2:</t>
  </si>
  <si>
    <t>V1</t>
  </si>
  <si>
    <t>V2</t>
  </si>
  <si>
    <t>V3</t>
  </si>
  <si>
    <t>V4</t>
  </si>
  <si>
    <t>V5</t>
  </si>
  <si>
    <t>AT1</t>
  </si>
  <si>
    <t>AT2</t>
  </si>
  <si>
    <t>AT3</t>
  </si>
  <si>
    <t>AT4</t>
  </si>
  <si>
    <t>AT5</t>
  </si>
  <si>
    <t>Para la Fórmula</t>
  </si>
  <si>
    <t>Menor a 5</t>
  </si>
  <si>
    <t>&lt;5</t>
  </si>
  <si>
    <t>Mayor a 5</t>
  </si>
  <si>
    <t>&gt;5</t>
  </si>
  <si>
    <t>Mayor a 10</t>
  </si>
  <si>
    <t>&gt;10</t>
  </si>
  <si>
    <t>Mayor a 15</t>
  </si>
  <si>
    <t>&gt;15</t>
  </si>
  <si>
    <t>Mayor a 20</t>
  </si>
  <si>
    <t>&gt;20</t>
  </si>
  <si>
    <t>Calificación</t>
  </si>
  <si>
    <t>CLASIFICACIÓN DESCRIPTIVA DE VALORES Y ASPECTOS TÉCNICOS</t>
  </si>
  <si>
    <r>
      <rPr>
        <sz val="12"/>
        <color indexed="8"/>
        <rFont val="Calibri"/>
        <family val="2"/>
      </rPr>
      <t>El 80% de los 25 puntos de este ítem representa un Total de 20 puntos</t>
    </r>
    <r>
      <rPr>
        <b/>
        <sz val="12"/>
        <color indexed="8"/>
        <rFont val="Calibri"/>
        <family val="2"/>
      </rPr>
      <t xml:space="preserve"> /ASPECTOS TÉCNICOS</t>
    </r>
  </si>
  <si>
    <t>Dominio Débil</t>
  </si>
  <si>
    <t>Dominio Parcial</t>
  </si>
  <si>
    <t>Dominio Regular o en vía de desarrollo</t>
  </si>
  <si>
    <t>Dominio Total</t>
  </si>
  <si>
    <t>Dominio Sobresaliente</t>
  </si>
  <si>
    <t>VALORES (total numérico)</t>
  </si>
  <si>
    <t>Puntos</t>
  </si>
  <si>
    <t>20% Ponderación (puntos)</t>
  </si>
  <si>
    <t>80% Ponderación (puntos)</t>
  </si>
  <si>
    <t>CLASIFICACIÓN V</t>
  </si>
  <si>
    <t>CLASIFICACIÓN AT</t>
  </si>
  <si>
    <t>No aplica / No observable</t>
  </si>
  <si>
    <t>CALIFICACIÓN POR ÍTEM</t>
  </si>
  <si>
    <t>NUMÉRICO</t>
  </si>
  <si>
    <t>CUALITATIVO</t>
  </si>
  <si>
    <t>CRITERIO CLASIFICACIÓN</t>
  </si>
  <si>
    <t>CLASIFICACIÓN:</t>
  </si>
  <si>
    <t>IDENTIFICACIÓN DEL RODEO</t>
  </si>
  <si>
    <t>IDENTIFICACIÓN DEL EQUIPO DE TRABAJO</t>
  </si>
  <si>
    <t>1er animal</t>
  </si>
  <si>
    <t>2do animal</t>
  </si>
  <si>
    <t>3er animal</t>
  </si>
  <si>
    <t>4to animal</t>
  </si>
  <si>
    <t>Serie</t>
  </si>
  <si>
    <t>Hora de inicio</t>
  </si>
  <si>
    <t>Nº de colleras</t>
  </si>
  <si>
    <t>Peso mín</t>
  </si>
  <si>
    <t>Peso Máx</t>
  </si>
  <si>
    <t>Cantidad de Ganado</t>
  </si>
  <si>
    <t>Cantidad de Ganado bajo peso</t>
  </si>
  <si>
    <t>Club o Asociación organizadora</t>
  </si>
  <si>
    <t>Delegado oficial del Rodeo</t>
  </si>
  <si>
    <t>Jurado</t>
  </si>
  <si>
    <t>:</t>
  </si>
  <si>
    <t>Fecha del Rodeo</t>
  </si>
  <si>
    <t>GJ.P.01.R02</t>
  </si>
  <si>
    <t>TABLA DE REGISTRO</t>
  </si>
  <si>
    <t>Tipo</t>
  </si>
  <si>
    <t>Calidad</t>
  </si>
  <si>
    <t>GANADO</t>
  </si>
  <si>
    <t>FECHA DE RECEPCIÓN:</t>
  </si>
  <si>
    <t>GENERALIDADES</t>
  </si>
  <si>
    <t>RECLAMOS O SUGERENCIAS</t>
  </si>
  <si>
    <t>ANEXO VETERINARIO</t>
  </si>
  <si>
    <t>OBSERVACIONES DEL DELEGADO (opcional)</t>
  </si>
  <si>
    <t>N°:</t>
  </si>
  <si>
    <t>Secretario y Nº de socio</t>
  </si>
  <si>
    <t>IDENTIFICACIÓN DE COLLERAS INVITADAS</t>
  </si>
  <si>
    <t>CLUB O ASOCIACIÓN</t>
  </si>
  <si>
    <t>N°</t>
  </si>
  <si>
    <t>NOMBRE</t>
  </si>
  <si>
    <t>RUT</t>
  </si>
  <si>
    <t>N° SOCIO</t>
  </si>
  <si>
    <t>DESCRIPCIÓN DEL ACCIDENTE</t>
  </si>
  <si>
    <t>NOMBRE DE LAS COLLERA</t>
  </si>
  <si>
    <t>Nota:</t>
  </si>
  <si>
    <r>
      <t xml:space="preserve">CERTIFICACIÓN DEL CLUB ORGANIZADOR DEL RODEO
</t>
    </r>
    <r>
      <rPr>
        <i/>
        <sz val="14"/>
        <color indexed="8"/>
        <rFont val="Arial Narrow"/>
        <family val="2"/>
      </rPr>
      <t>(escriba una "X" donde corresponda)</t>
    </r>
  </si>
  <si>
    <t>DATOS DEL CONTACTO VETERINARIO O PERSONAL A CARGO</t>
  </si>
  <si>
    <t>NOMBRE Y APELLIDO</t>
  </si>
  <si>
    <t>CORREO ELECTRÓNICO</t>
  </si>
  <si>
    <t>TELÉFONO</t>
  </si>
  <si>
    <t>INFORME DE DISCIPLINA</t>
  </si>
  <si>
    <t>El Rodeo es realizado en la medialuna de la Comuna</t>
  </si>
  <si>
    <t>Informar cualquier accidente que ocurra en el Rodeo, ya sea en el público, a trabajadores u organizadores, jinetes, etc. Esto permitirá tener conocimiento oportúno en caso de tener que aplicar algún procedimiento.</t>
  </si>
  <si>
    <t>REGISTRE NOMBRE DE LA PERSONA QUE REALIZA EL RECLAMO O SUGERENCIA</t>
  </si>
  <si>
    <t>El Club ejecuta Proyecto de Vinculación con la comunidad</t>
  </si>
  <si>
    <t>Indique la cantidad de público asistente en la serie de Campeones:</t>
  </si>
  <si>
    <r>
      <t xml:space="preserve">INFORME DEL RODEO
</t>
    </r>
    <r>
      <rPr>
        <sz val="20"/>
        <color indexed="8"/>
        <rFont val="Calibri"/>
        <family val="2"/>
      </rPr>
      <t>Delegado Oficial</t>
    </r>
  </si>
  <si>
    <t>OBSERVACIONES GENERALES DEL RODEO</t>
  </si>
  <si>
    <r>
      <t xml:space="preserve">OBSERVACIONES DEL RODEO </t>
    </r>
    <r>
      <rPr>
        <sz val="14"/>
        <color indexed="8"/>
        <rFont val="Arial Narrow"/>
        <family val="2"/>
      </rPr>
      <t>(</t>
    </r>
    <r>
      <rPr>
        <i/>
        <sz val="14"/>
        <color indexed="8"/>
        <rFont val="Arial Narrow"/>
        <family val="2"/>
      </rPr>
      <t>realizar registro detallando el tema, por ejemplo, Estado del Recinto deportivo: Buenas condiciones)</t>
    </r>
  </si>
  <si>
    <t>INFORME DE ACCIDENTES</t>
  </si>
  <si>
    <t>DATOS DEL CONTACTO PARAMÉDICO</t>
  </si>
  <si>
    <t>No posee las competencias en esta materia, por lo que no cumple con parte elemental de los requisitos mínimos solicitados para ejercer el cargo de forma eficaz.
Se le sugiere capacitación y perfeccionamiento personal para obtener un óptimo desempeño.
Como FEROCHI le ofrecemos inscribirse en el programa de formación de Jurado en el Aula Virtual para que desarrolle las habilidades técnicas que requiere el cargo. En el caso de los valores asociados al mismo, conozca su descripción en el Aula Virtual y practíquelos (www.ferochi.cl/programas-de-formacion/)</t>
  </si>
  <si>
    <t>NO</t>
  </si>
  <si>
    <t>SI</t>
  </si>
  <si>
    <t>ACCIDENTADOS</t>
  </si>
  <si>
    <t>Sombra para el ganado en los corrales</t>
  </si>
  <si>
    <t>Agua para el ganado en los corrales</t>
  </si>
  <si>
    <t>Comida para el ganai en los corrales</t>
  </si>
  <si>
    <t>Sombra para equinos</t>
  </si>
  <si>
    <t>Agua para equinos</t>
  </si>
  <si>
    <t>Comida para equinos</t>
  </si>
  <si>
    <t>SI / NO</t>
  </si>
  <si>
    <t>CANTIDAD</t>
  </si>
  <si>
    <t>MOTIVO</t>
  </si>
  <si>
    <t>EQUINOS</t>
  </si>
  <si>
    <t>EN CASO QUE EXISTAN LESIONES EN LOS ANIMALES, INDIQUE CANTIDAD Y MOTIVO:</t>
  </si>
  <si>
    <t>BOVINOS</t>
  </si>
  <si>
    <t>NOMBRE Y APELLIDOS</t>
  </si>
  <si>
    <t>CANTIDAD DE PÚBLICO EN SERIE DE CAMPEONES</t>
  </si>
  <si>
    <r>
      <t xml:space="preserve">CARTILLA OFICIAL DEL DELEGADO
</t>
    </r>
    <r>
      <rPr>
        <sz val="18"/>
        <color indexed="8"/>
        <rFont val="Calibri"/>
        <family val="2"/>
      </rPr>
      <t>Ganado</t>
    </r>
  </si>
  <si>
    <t>Secretario y nº de socio</t>
  </si>
  <si>
    <t>INFORME DE RETROALIMENTACIÓN INMEDIATA</t>
  </si>
  <si>
    <t>Página 4 de 9</t>
  </si>
  <si>
    <t>Página 1 de 9</t>
  </si>
  <si>
    <t>Instrucciones para imprimir este documento:</t>
  </si>
  <si>
    <t>Mayor o igual a 80%</t>
  </si>
  <si>
    <t>CALIFICACIÓN</t>
  </si>
  <si>
    <t>Entre 30-49%</t>
  </si>
  <si>
    <t>Entre 50-79%</t>
  </si>
  <si>
    <t>Entre 0-29%</t>
  </si>
  <si>
    <t>ÓPTIMO</t>
  </si>
  <si>
    <t>Aplica correctamente el Reglamento Deportivo en dicha zona</t>
  </si>
  <si>
    <t>La apreciación de las atajadas es correcta y uniforme a lo largo de todo el Rodeo.</t>
  </si>
  <si>
    <t>DESEMPEÑO GENERAL</t>
  </si>
  <si>
    <t>DESEMPEÑO POR CONDUCTAS</t>
  </si>
  <si>
    <t>Dominio parcial</t>
  </si>
  <si>
    <t>DESCRIPCIÓN</t>
  </si>
  <si>
    <t>No domina el reglamento</t>
  </si>
  <si>
    <t>Tiene conocimiento del reglamento</t>
  </si>
  <si>
    <t>Da claras señales que domina el rol, asumiendo un comportamiento general apropiado y acorde a lo que exige la organización, mostrando un desempeño óptimo y equilibrado. No obstante, se le sugiere seguir reforzando su aprendizaje mediante análisis y seguimiento de su Evaluación de Retroalimentación y estar en constante capacitación, utilizando los recursos que ofrece el Aula Virtual de la organización.</t>
  </si>
  <si>
    <t>Jura en la Zona de Postura</t>
  </si>
  <si>
    <t>Argumentación:</t>
  </si>
  <si>
    <t>ESCALA DE EVALUACIÓN DEL DESEMPEÑO</t>
  </si>
  <si>
    <t>SEGÚN SU CALIFICACIÓN Y CLASIFICACIÓN GENERAL, VALORES Y ASPECTOS TÉCNICOS, OBSERVE LA ESCALA DE EVALUACIÓN PARA UBICAR SU RESULTADO Y TRABAJE EN EL MANTENIMIENTO, MEJORA O REFORZAMIENTO CONTINUO DE SU DESEMPEÑO:</t>
  </si>
  <si>
    <t>Jura de la detención en la atajada</t>
  </si>
  <si>
    <t>PUNTAJE OBTENIDO:</t>
  </si>
  <si>
    <t>CONCEPTUAL</t>
  </si>
  <si>
    <t>DESCRIPCIÓN DEL CONCEPTO</t>
  </si>
  <si>
    <t>Conocimiento del Trabajo</t>
  </si>
  <si>
    <t>CRITERIO CONSIDERADO:</t>
  </si>
  <si>
    <t>Sabe poco del trabajo</t>
  </si>
  <si>
    <t>Sabe parte del trabajo. Necesita capacitación</t>
  </si>
  <si>
    <t>Sabe suficiente del Trabajo</t>
  </si>
  <si>
    <t>Sabe lo necesario</t>
  </si>
  <si>
    <t>Sabe todo lo necesario y no cesa de aumentar sus conocimientos</t>
  </si>
  <si>
    <t>Puntaje</t>
  </si>
  <si>
    <t>0-5</t>
  </si>
  <si>
    <t>(11-15)</t>
  </si>
  <si>
    <t>(6-10)</t>
  </si>
  <si>
    <t>(16-20)</t>
  </si>
  <si>
    <t>(21-25)</t>
  </si>
  <si>
    <t>(Entendiendo por Nivel de dominio y cumplimiento : 1=Débil / 2= Parcial / 3= Regular o en vías de desarrollo / 4= Dominio Total o necesario / 5= Sobresaliente / NA= No aplica)</t>
  </si>
  <si>
    <t>Posee un comportamiento aún con deficiencias que deben ser mejoradas a través del autoaprendizaje, capacitación y práctica.
Se le sugiere entrenarse mediante el Programa de Formación que ofrece la organización, inscribiéndose en los cursos de Capacitación de nuestra Aula Virtual (www.ferochi.cl/programas-de-formacion/)</t>
  </si>
  <si>
    <t>Muestra un comportamiento con señales conductuales que se clasifican en vias de desarrollo, ya que posee algunas bases de conocimiento pero su aplicación presenta deficiencias. Por lo cual, se le sugiere identificar mediante los resultados parciales y mensuales de la Evaluación de Desempeño y Retroalimentación cuáles son aquellas habilidades que debe reforzar a través del autoaprendizaje y capacitación, y si éstas se encuentran dentro de los cursos que ofrece el área inscribirse a estos en el Aula Virtual para reforzarlas.</t>
  </si>
  <si>
    <r>
      <t xml:space="preserve">Destaca por su buen desempeño, mostrando un comportamiento general de calidad, y que como organización esperamos sea permanente y equilibrado en cada Rodeo, pudiendo </t>
    </r>
    <r>
      <rPr>
        <b/>
        <sz val="11"/>
        <color indexed="8"/>
        <rFont val="Calibri"/>
        <family val="2"/>
      </rPr>
      <t>adaptarse</t>
    </r>
    <r>
      <rPr>
        <sz val="11"/>
        <color theme="1"/>
        <rFont val="Calibri"/>
        <family val="2"/>
        <scheme val="minor"/>
      </rPr>
      <t xml:space="preserve"> correctamente a las características físicas del recinto deportivo y de la competencia en general, cualidad que es de gran ayuda a la hora de desarrollar una labor acorde a la circunstancias.
Felicidades y a continuar con aquel desempeño con el que queremos destacar.</t>
    </r>
  </si>
  <si>
    <t>http://ferochi.cl/programas-de-formacion/</t>
  </si>
  <si>
    <t>CÓDIGO</t>
  </si>
  <si>
    <t>VERSIÓN</t>
  </si>
  <si>
    <t>Registre el peso (Kg), Cantidad de ganado dispuesto y cantidad de ganado bajo peso en formato número (ej. Cantidad bajo peso: 3).</t>
  </si>
  <si>
    <t>Instrucciones para completar Cartilla oficial del Delegado:</t>
  </si>
  <si>
    <t>Envíe su cartilla al correo: cartilladelegado@ferochi.cl (plazo de 3 días hábiles)</t>
  </si>
  <si>
    <t>N° Jurado</t>
  </si>
  <si>
    <t>Nombre y Apellidos</t>
  </si>
  <si>
    <t>CONTROL DEL DESEMPEÑO DEL JURADO</t>
  </si>
  <si>
    <t>N° JURADO</t>
  </si>
  <si>
    <t>Total numérico de Valores</t>
  </si>
  <si>
    <t>Total numérico de Aspectos Técnicos</t>
  </si>
  <si>
    <t>Cantidad obtenida: Función buscarh</t>
  </si>
  <si>
    <t>Club o Asociación organizadora:</t>
  </si>
  <si>
    <t>Estrategia de Mejora</t>
  </si>
  <si>
    <t>Se refuerza su comportamiento a través del comentario del informe que destaca su buen desempeño y lo invita a mantener esa actitud.</t>
  </si>
  <si>
    <t>Llamado telefónico</t>
  </si>
  <si>
    <t>Visite el Aula Virtual y refuerce su conocimiento</t>
  </si>
  <si>
    <t>Comportamientos irregulares en relación a las competencias o conductas del buen desemepeño que requiere el puesto de trabajo, que se encuentran en vías de desarrollo y que necesitan mejora.</t>
  </si>
  <si>
    <t>INSTRUCCIONES</t>
  </si>
  <si>
    <t>Califique entre 1 a 5, según corresponda, el nivel de cumplimiento del Comportamiento esperado por cada Jurado</t>
  </si>
  <si>
    <t>Responda SI o NO en la casilla que corresponda:</t>
  </si>
  <si>
    <t>¿Se realizó MOVIMIENTO A LA RIENDA en el Rodeo?</t>
  </si>
  <si>
    <t>Comportamientos relacionados a las competencias técnicas y actitudinales que reflejan una alineación absoluta con lo que requiere la Organización.</t>
  </si>
  <si>
    <t>Presencia de comportamientos irregulares asociados a las competencias o conductas de desempeño esperado en el puesto de trabajo y que lo alejan considerablemente de los objetivos de la Organización.</t>
  </si>
  <si>
    <t>Presencia de comportamientos deficientes y que no aportan al buen desempeño en el puesto de trabajo producto del nulo dominio de las competencias Técnicas (aspectos técnicos) y competencias transversales (Actitudinales) evidenciadas.</t>
  </si>
  <si>
    <t>COMPETENCIAS</t>
  </si>
  <si>
    <t>COMPORTAMIENTOS ESPERADOS</t>
  </si>
  <si>
    <t>Mi Resultado</t>
  </si>
  <si>
    <t>Óptimo</t>
  </si>
  <si>
    <t>Gráfico</t>
  </si>
  <si>
    <r>
      <rPr>
        <b/>
        <sz val="12"/>
        <color rgb="FF000000"/>
        <rFont val="Calibri"/>
        <family val="2"/>
        <scheme val="minor"/>
      </rPr>
      <t>COMPETENCIAS TÉCNICAS</t>
    </r>
    <r>
      <rPr>
        <sz val="12"/>
        <color rgb="FF000000"/>
        <rFont val="Calibri"/>
        <family val="2"/>
        <scheme val="minor"/>
      </rPr>
      <t xml:space="preserve">
El 80% de los 25 puntos máximos a obtener:
- JURANDO Movimiento a la Rienda es de 20 puntos
- SIN JURAR Movimiento a la Rienda es de 16
</t>
    </r>
    <r>
      <rPr>
        <b/>
        <sz val="12"/>
        <color rgb="FF000000"/>
        <rFont val="Calibri"/>
        <family val="2"/>
        <scheme val="minor"/>
      </rPr>
      <t>COMPETENCIAS TRANSVERSALES O VALORES Y ACTITUDES</t>
    </r>
    <r>
      <rPr>
        <sz val="12"/>
        <color rgb="FF000000"/>
        <rFont val="Calibri"/>
        <family val="2"/>
        <scheme val="minor"/>
      </rPr>
      <t xml:space="preserve">
Eel 20% de los 25 puntos máximos a obtener:
- Corresponde a 5 puntos
</t>
    </r>
    <r>
      <rPr>
        <b/>
        <sz val="12"/>
        <color rgb="FF000000"/>
        <rFont val="Calibri"/>
        <family val="2"/>
        <scheme val="minor"/>
      </rPr>
      <t>Por ende:</t>
    </r>
    <r>
      <rPr>
        <sz val="12"/>
        <color rgb="FF000000"/>
        <rFont val="Calibri"/>
        <family val="2"/>
        <scheme val="minor"/>
      </rPr>
      <t xml:space="preserve"> El máximo de puntos a obtener agregando la jura de movimiento a la Rienda es de 25 puntos, en el caso contrario corresponde a 21 puntos lo que genera una ponderación distinta (ambos representan un valor de 100% en términos de cálculo de calificación del Desempeño)</t>
    </r>
  </si>
  <si>
    <t>I. RESULTADO DEL DESEMEPEÑO GENERAL</t>
  </si>
  <si>
    <t>II. RESULTADO POR TIPO DE COMPETENCIAS LABORALES</t>
  </si>
  <si>
    <t>III. DETALLE DE LOS RESULTADOS</t>
  </si>
  <si>
    <t>Ponderación Competencias Transversales o Valores</t>
  </si>
  <si>
    <t>Ponderación Competencias Técnicas o Aspectos Técnicos</t>
  </si>
  <si>
    <r>
      <rPr>
        <sz val="16"/>
        <color indexed="8"/>
        <rFont val="Calibri"/>
        <family val="2"/>
      </rPr>
      <t xml:space="preserve">El 20% de los 25 puntos totales de este ítem representa un máximo de 5 puntos </t>
    </r>
    <r>
      <rPr>
        <b/>
        <sz val="16"/>
        <color indexed="8"/>
        <rFont val="Calibri"/>
        <family val="2"/>
      </rPr>
      <t>/ VALORES</t>
    </r>
  </si>
  <si>
    <r>
      <rPr>
        <b/>
        <sz val="16"/>
        <rFont val="Calibri"/>
        <family val="2"/>
        <scheme val="minor"/>
      </rPr>
      <t xml:space="preserve">¿Considera que el desempeño del jurado fue determinante en el resultado del Rodeo? 
</t>
    </r>
    <r>
      <rPr>
        <sz val="16"/>
        <rFont val="Calibri"/>
        <family val="2"/>
        <scheme val="minor"/>
      </rPr>
      <t>(en el caso que la respuesta sea "SI", debe agregar sus comentarios en la hoja de observaciones)</t>
    </r>
  </si>
  <si>
    <t>DESEMPEÑO TÉCNICO</t>
  </si>
  <si>
    <t>VALORES ORGANIZACIONALES</t>
  </si>
  <si>
    <t>INDIQUE SI EL RECINTO CUENTA CON:</t>
  </si>
  <si>
    <t>Página 9 de 9</t>
  </si>
  <si>
    <t>Página 8 de 9</t>
  </si>
  <si>
    <t>Página 7 de 9</t>
  </si>
  <si>
    <t>Página 6 de 9</t>
  </si>
  <si>
    <t>Página 5 de 9</t>
  </si>
  <si>
    <t>.- Al imprimir el documento asegurese de fijarse en la configuración de impresión y configurarla a "IMPRIMIR TODO EL LIBRO".
De ese modo podrán imprimirse las 10 hojas que posee el Informe del Rodeo y evitar desplazarse hoja por hoja para imprimirlo.
Existen 4 Evaluaciones de Desempeño del Jurado en el informe, solo para el caso que se requiera evaluar a más de uno. Completar solo la cantidad que corresponda.</t>
  </si>
  <si>
    <t>GJ.P.01.R03</t>
  </si>
  <si>
    <t>Puntos obtenidos 1:</t>
  </si>
  <si>
    <t>Puntos obtenidos 2:</t>
  </si>
  <si>
    <t>SUMA DE LAS COMPETENCIAS</t>
  </si>
  <si>
    <t>POR COMPETENCIA</t>
  </si>
  <si>
    <t>TIPO DE COMPETENCIAS</t>
  </si>
  <si>
    <t>% A PONDERAR</t>
  </si>
  <si>
    <t>PUNTOS</t>
  </si>
  <si>
    <t>PUNTAJE PONDERADO</t>
  </si>
  <si>
    <t>TOTAL PUNTOS OBTENIDOS:</t>
  </si>
  <si>
    <t>N° fila para matriz vaciar</t>
  </si>
  <si>
    <t>puntos obtenidos</t>
  </si>
  <si>
    <t>puntos ponderados</t>
  </si>
  <si>
    <t>TOTAL N°: Suma Ponderación Habilidades blandas y Técnicas</t>
  </si>
  <si>
    <t>TOTAL %: Suma Ponderación Habilidades blandas y Técnicas</t>
  </si>
  <si>
    <t>Para llegar al óptimo</t>
  </si>
  <si>
    <t>COMPETENCIAS ORGANIZACIONALES O VALORES:</t>
  </si>
  <si>
    <t>COMPETENCIA DEL DESEMPEÑO TÉCNICO:</t>
  </si>
  <si>
    <t>GRAFICA 2</t>
  </si>
  <si>
    <t>GRÁFICA 1</t>
  </si>
  <si>
    <t>Excelencia</t>
  </si>
  <si>
    <t>TABLA 1: PUNTAJE OBTENIDO DEL DESEMPEÑO GENERAL POR TIPO DE COMPETENCIAS</t>
  </si>
  <si>
    <t>GRÁFICA 1: CALIFICACIÓN PORCENTUAL (%) DEL DESEMPEÑO</t>
  </si>
  <si>
    <t>PUNTAJE MÁXIMO A OBTENER (100%):</t>
  </si>
  <si>
    <t>Tipo de Rodeo</t>
  </si>
  <si>
    <t>Me faltó</t>
  </si>
  <si>
    <t>BAJO PESO</t>
  </si>
  <si>
    <t>% BAJO PESO</t>
  </si>
  <si>
    <t>SERIE</t>
  </si>
  <si>
    <t>PESO MIN</t>
  </si>
  <si>
    <t>PESO MÁX</t>
  </si>
  <si>
    <t>PESO (kg)</t>
  </si>
  <si>
    <t>RESUMEN ANALÍTICO DEL RODEO</t>
  </si>
  <si>
    <t>GANADO - GENERAL DE LAS SERIES</t>
  </si>
  <si>
    <t>INFORME VETERINARIO</t>
  </si>
  <si>
    <t>TOTAL DEL GANADO POR SERIE</t>
  </si>
  <si>
    <t>UTILIZADO</t>
  </si>
  <si>
    <t>ANIMALES LESIONADOS:</t>
  </si>
  <si>
    <t>PRINCIPALES MOTIVOS</t>
  </si>
  <si>
    <t>TOTAL GANADO DEL RODEO:</t>
  </si>
  <si>
    <t>Fecha del Rodeo:</t>
  </si>
  <si>
    <t>Tipo de Rodeo:</t>
  </si>
  <si>
    <t>Delegado oficial del Rodeo:</t>
  </si>
  <si>
    <t>Jurado:</t>
  </si>
  <si>
    <t>GANADO DEL RODEO</t>
  </si>
  <si>
    <t>ACCIDENTES PERSONALES</t>
  </si>
  <si>
    <t>NOMBRE APELLIDOS</t>
  </si>
  <si>
    <t>Secretario:</t>
  </si>
  <si>
    <t>EQ</t>
  </si>
  <si>
    <t>BO</t>
  </si>
  <si>
    <t>LESION</t>
  </si>
  <si>
    <t>INFORME DEL GANADO Y VETERINARIO</t>
  </si>
  <si>
    <t>TIPO</t>
  </si>
  <si>
    <t>CALIDAD</t>
  </si>
  <si>
    <t>CARACTERÍSTICAS</t>
  </si>
  <si>
    <r>
      <t xml:space="preserve">MATRIZ PARA EXTRAER DATOS
PAUTA DE CONTROL DEL DESEMPEÑO A JURADO
</t>
    </r>
    <r>
      <rPr>
        <i/>
        <sz val="16"/>
        <color indexed="8"/>
        <rFont val="Cordia New"/>
        <family val="2"/>
      </rPr>
      <t>(Extraer el Registro de la pauta de Control del Desempeño del Jurado e importarlos a la Base de Datos de Seguimiento y Mejora continua de Jurado)</t>
    </r>
  </si>
  <si>
    <t>JINETES ACCIDENTADOS:</t>
  </si>
  <si>
    <t>INFORME DISCIPLINARIO</t>
  </si>
  <si>
    <t>SE PRESENTA INFORME:</t>
  </si>
  <si>
    <t>OCULTA</t>
  </si>
  <si>
    <t>TIPO DE RODEO</t>
  </si>
  <si>
    <t>Página 3 de 9</t>
  </si>
  <si>
    <t>Página 2 de 9</t>
  </si>
  <si>
    <t>http://capacitacion.ferochi.cl</t>
  </si>
  <si>
    <t>JURADO (S)</t>
  </si>
  <si>
    <t>CONTROL DEL DESEMPEÑO 
DEL JURADO</t>
  </si>
  <si>
    <t>Responde e integra adecuadamente las observaciones sobre su desempeño, valorándolas como aportes a su gestión.</t>
  </si>
  <si>
    <t xml:space="preserve">Sanciona los golpes indebidos y las faltas de acuerdo con lo estipulado en el Reglamento. </t>
  </si>
  <si>
    <t xml:space="preserve">Interpreta correctamente el desempeño técnico del binomio de acuerdo con lo que señala el Reglamento en cada una de las pruebas.  </t>
  </si>
  <si>
    <t>Interpreta de forma coherente las acciones de los corredores y del novillo con relación a lo que especifica el Reglamento.</t>
  </si>
  <si>
    <t>Se presenta con el material necesario para desarrollar su trabajo (computador, reglamento, etc.)</t>
  </si>
  <si>
    <r>
      <t xml:space="preserve">INFRACCIONES REGLAMENTARIAS Y FALTAS DISCIPLINARIAS
</t>
    </r>
    <r>
      <rPr>
        <sz val="14"/>
        <color indexed="8"/>
        <rFont val="Arial Narrow"/>
        <family val="2"/>
      </rPr>
      <t>(</t>
    </r>
    <r>
      <rPr>
        <i/>
        <sz val="14"/>
        <color indexed="8"/>
        <rFont val="Arial Narrow"/>
        <family val="2"/>
      </rPr>
      <t>Se sugiere redactar el informe en el siguiente orden: Nombre &gt; Rut &gt; N° Socio &gt; Artículo infringido &gt; Descripción de la infracción)</t>
    </r>
  </si>
  <si>
    <r>
      <t xml:space="preserve">Nota: </t>
    </r>
    <r>
      <rPr>
        <sz val="16"/>
        <color rgb="FF000000"/>
        <rFont val="Calibri"/>
        <family val="2"/>
        <scheme val="minor"/>
      </rPr>
      <t>Esta gráfica muestra el porcentaje de Desempeño Real obtenido (Mi resultado) y  cuánto debe mejorar (Me faltó) para alcanzar un Desempeño de Excelencia (100%).</t>
    </r>
  </si>
  <si>
    <t xml:space="preserve">RECOMENDACIÓN: </t>
  </si>
  <si>
    <t>Es importante que sea capaz de realizar una autoevaluación cada vez que termine su labor, identificando las posibles oportunidades de mejora y que pueda autogestionar su desempeño, de modo tal de dirigir este a la opción que sea necesria, ya sea a la lectura de los documentados que poseen la infomación que necesita comprender, que desarrolle con mayor responsabilidad el Plan de Entrenamiento de habilidades técnicas que se encuentra en el Aula Virtual o que participe de los cursos que se programen o sugieran (jornada de nivelación, cursos presenciales o virtuales, etc.), contribuyendo permanentemente en la mejora de su rendimiento y mostrando un evidente mejoramiento en los resultados de los Controles de Desempeño que se le aplican en cada Rodeo.</t>
  </si>
  <si>
    <t>OBSERVACIONES DEL DELEGADO AL JURADO</t>
  </si>
  <si>
    <t>CONTROL DEL DESEMPEÑO</t>
  </si>
  <si>
    <t>(marque solo si existe un proyecto aprobado por el directorio de la Ferochi)</t>
  </si>
  <si>
    <t>bueno</t>
  </si>
  <si>
    <t>1ra  Libre</t>
  </si>
  <si>
    <t>2da Libre</t>
  </si>
  <si>
    <t>Guenter Johann Gude Mora</t>
  </si>
  <si>
    <t>Americano</t>
  </si>
  <si>
    <t>15.382.449-5</t>
  </si>
  <si>
    <t>gudevet@gmail.com</t>
  </si>
  <si>
    <t>Ganado de buen tipo y de buen comportamiento, buen loteo.</t>
  </si>
  <si>
    <t>29 Y 30 DE ENERO 2022</t>
  </si>
  <si>
    <t>Club Peñaflor Asociacion Melipilla</t>
  </si>
  <si>
    <t>Interclubes en tres series</t>
  </si>
  <si>
    <t>Jorge Morales</t>
  </si>
  <si>
    <t>David Hernandez</t>
  </si>
  <si>
    <t>3ra Libre</t>
  </si>
  <si>
    <t>Campeones</t>
  </si>
  <si>
    <t>Clavel/Colorado</t>
  </si>
  <si>
    <t>Americano/Colorado</t>
  </si>
  <si>
    <t>Bueno</t>
  </si>
  <si>
    <t>Jurado puntual y de excelente desempeño. Muy buena disposición cuando se le realizaron cosultas.</t>
  </si>
  <si>
    <t>En el primer animal de la 3ra serie libre, el jinete Claudio Castañeda (socio 32432-9) del Club Peñaflor, golpea el novillo con puerta, se conversó con el informandole su castigo para la proxima fecha como lo indica el reglamento.                                                                                                                                                                                                           En el primer animal de la Serie de Campeones, el jinete Oscar Ramirez (socio 8111-6) del Club Isla de Maipo, mira al jurado al estar en desacuerdo con un punto malo en el apiñadero.</t>
  </si>
  <si>
    <t>Rodeo de buena organización, destacable el trabajo de los socios en corrales, cumple con las medidas y protocolos sanitarios.                                                                    Se realizó Movimiento a la Rienda, el secretario informó sistema B, pero se realizó el sistema A ya que el participante relizó todas las pruebas, el cambio no se pudo realizar en el SIPLAN, por lo tanto se informa aquí en la cartilla para su posterior corrección por parte de la Federación.                                       Participante Sr. Agustín Villarroel Club Melipilla, obtubo 44 puntos en total.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</si>
</sst>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00_-;\-* #,##0.00_-;_-* &quot;-&quot;??_-;_-@_-"/>
    <numFmt numFmtId="165" formatCode="0.0%"/>
    <numFmt numFmtId="166" formatCode="[$-340A]dddd\,\ dd&quot; de &quot;mmmm&quot; de &quot;yyyy;@"/>
    <numFmt numFmtId="167" formatCode="[$-F800]dddd\,\ mmmm\ dd\,\ yyyy"/>
    <numFmt numFmtId="168" formatCode="0.0"/>
  </numFmts>
  <fonts count="85" x14ac:knownFonts="1">
    <font>
      <sz val="11"/>
      <color theme="1"/>
      <name val="Calibri"/>
      <family val="2"/>
      <scheme val="minor"/>
    </font>
    <font>
      <sz val="12"/>
      <color theme="1"/>
      <name val="Calibri"/>
      <family val="2"/>
      <scheme val="minor"/>
    </font>
    <font>
      <sz val="12"/>
      <color theme="1"/>
      <name val="Calibri"/>
      <family val="2"/>
      <scheme val="minor"/>
    </font>
    <font>
      <b/>
      <sz val="11"/>
      <color indexed="8"/>
      <name val="Calibri"/>
      <family val="2"/>
    </font>
    <font>
      <b/>
      <sz val="12"/>
      <color indexed="8"/>
      <name val="Calibri"/>
      <family val="2"/>
    </font>
    <font>
      <sz val="12"/>
      <color indexed="8"/>
      <name val="Calibri"/>
      <family val="2"/>
    </font>
    <font>
      <i/>
      <sz val="16"/>
      <color indexed="8"/>
      <name val="Cordia New"/>
      <family val="2"/>
    </font>
    <font>
      <sz val="9"/>
      <color indexed="81"/>
      <name val="Tahoma"/>
      <family val="2"/>
    </font>
    <font>
      <sz val="14"/>
      <color indexed="8"/>
      <name val="Arial Narrow"/>
      <family val="2"/>
    </font>
    <font>
      <i/>
      <sz val="14"/>
      <color indexed="8"/>
      <name val="Arial Narrow"/>
      <family val="2"/>
    </font>
    <font>
      <sz val="20"/>
      <color indexed="8"/>
      <name val="Calibri"/>
      <family val="2"/>
    </font>
    <font>
      <b/>
      <sz val="9"/>
      <color indexed="81"/>
      <name val="Tahoma"/>
      <family val="2"/>
    </font>
    <font>
      <sz val="18"/>
      <color indexed="8"/>
      <name val="Calibri"/>
      <family val="2"/>
    </font>
    <font>
      <sz val="11"/>
      <color theme="1"/>
      <name val="Calibri"/>
      <family val="2"/>
      <scheme val="minor"/>
    </font>
    <font>
      <sz val="11"/>
      <color theme="0"/>
      <name val="Calibri"/>
      <family val="2"/>
      <scheme val="minor"/>
    </font>
    <font>
      <u/>
      <sz val="11"/>
      <color theme="10"/>
      <name val="Calibri"/>
      <family val="2"/>
      <scheme val="minor"/>
    </font>
    <font>
      <b/>
      <sz val="11"/>
      <color theme="1"/>
      <name val="Calibri"/>
      <family val="2"/>
      <scheme val="minor"/>
    </font>
    <font>
      <sz val="10"/>
      <color theme="1"/>
      <name val="Calibri"/>
      <family val="2"/>
      <scheme val="minor"/>
    </font>
    <font>
      <b/>
      <sz val="9"/>
      <color theme="1"/>
      <name val="Arial"/>
      <family val="2"/>
    </font>
    <font>
      <b/>
      <sz val="11"/>
      <color theme="1"/>
      <name val="Arial Narrow"/>
      <family val="2"/>
    </font>
    <font>
      <sz val="12"/>
      <color theme="1"/>
      <name val="Calibri"/>
      <family val="2"/>
      <scheme val="minor"/>
    </font>
    <font>
      <sz val="16"/>
      <color theme="1"/>
      <name val="Franklin Gothic Demi Cond"/>
      <family val="2"/>
    </font>
    <font>
      <b/>
      <sz val="12"/>
      <color theme="1"/>
      <name val="Calibri"/>
      <family val="2"/>
      <scheme val="minor"/>
    </font>
    <font>
      <b/>
      <sz val="14"/>
      <color theme="1"/>
      <name val="Calibri"/>
      <family val="2"/>
      <scheme val="minor"/>
    </font>
    <font>
      <sz val="22"/>
      <color theme="1"/>
      <name val="Franklin Gothic Demi Cond"/>
      <family val="2"/>
    </font>
    <font>
      <b/>
      <sz val="20"/>
      <color theme="1"/>
      <name val="Calibri"/>
      <family val="2"/>
      <scheme val="minor"/>
    </font>
    <font>
      <b/>
      <sz val="14"/>
      <color theme="1"/>
      <name val="Arial Narrow"/>
      <family val="2"/>
    </font>
    <font>
      <b/>
      <sz val="16"/>
      <color theme="1"/>
      <name val="Calibri"/>
      <family val="2"/>
      <scheme val="minor"/>
    </font>
    <font>
      <b/>
      <sz val="12"/>
      <color theme="1"/>
      <name val="Arial Narrow"/>
      <family val="2"/>
    </font>
    <font>
      <sz val="14"/>
      <color theme="1"/>
      <name val="Arial Narrow"/>
      <family val="2"/>
    </font>
    <font>
      <sz val="16"/>
      <color theme="1"/>
      <name val="Arial"/>
      <family val="2"/>
    </font>
    <font>
      <sz val="12"/>
      <color theme="1"/>
      <name val="Arial"/>
      <family val="2"/>
    </font>
    <font>
      <b/>
      <sz val="11"/>
      <color rgb="FFFF0000"/>
      <name val="Calibri"/>
      <family val="2"/>
      <scheme val="minor"/>
    </font>
    <font>
      <sz val="20"/>
      <color theme="0"/>
      <name val="Franklin Gothic Demi Cond"/>
      <family val="2"/>
    </font>
    <font>
      <sz val="20"/>
      <color theme="1"/>
      <name val="Arial Narrow"/>
      <family val="2"/>
    </font>
    <font>
      <sz val="11"/>
      <color theme="1"/>
      <name val="Arial"/>
      <family val="2"/>
    </font>
    <font>
      <sz val="14"/>
      <color theme="1"/>
      <name val="Calibri"/>
      <family val="2"/>
      <scheme val="minor"/>
    </font>
    <font>
      <sz val="11"/>
      <color theme="1"/>
      <name val="Arial Black"/>
      <family val="2"/>
    </font>
    <font>
      <sz val="14"/>
      <color theme="1"/>
      <name val="Franklin Gothic Demi Cond"/>
      <family val="2"/>
    </font>
    <font>
      <sz val="13"/>
      <color theme="1"/>
      <name val="Arial"/>
      <family val="2"/>
    </font>
    <font>
      <sz val="11"/>
      <color rgb="FF000000"/>
      <name val="Calibri"/>
      <family val="2"/>
      <scheme val="minor"/>
    </font>
    <font>
      <sz val="11"/>
      <name val="Calibri"/>
      <family val="2"/>
      <scheme val="minor"/>
    </font>
    <font>
      <b/>
      <sz val="14"/>
      <color rgb="FFFF0000"/>
      <name val="Arial Narrow"/>
      <family val="2"/>
    </font>
    <font>
      <sz val="11"/>
      <color theme="1"/>
      <name val="DotumChe"/>
      <family val="3"/>
    </font>
    <font>
      <b/>
      <sz val="16"/>
      <color theme="1"/>
      <name val="Arial Narrow"/>
      <family val="2"/>
    </font>
    <font>
      <b/>
      <sz val="18"/>
      <color theme="1"/>
      <name val="Calibri"/>
      <family val="2"/>
      <scheme val="minor"/>
    </font>
    <font>
      <sz val="18"/>
      <color theme="1"/>
      <name val="Franklin Gothic Demi Cond"/>
      <family val="2"/>
    </font>
    <font>
      <sz val="16"/>
      <color theme="1"/>
      <name val="Calibri"/>
      <family val="2"/>
      <scheme val="minor"/>
    </font>
    <font>
      <b/>
      <sz val="12"/>
      <color rgb="FF000000"/>
      <name val="Calibri"/>
      <family val="2"/>
      <scheme val="minor"/>
    </font>
    <font>
      <sz val="12"/>
      <color rgb="FF000000"/>
      <name val="Calibri"/>
      <family val="2"/>
      <scheme val="minor"/>
    </font>
    <font>
      <b/>
      <sz val="18"/>
      <color theme="1"/>
      <name val="Arial"/>
      <family val="2"/>
    </font>
    <font>
      <b/>
      <sz val="18"/>
      <color theme="1"/>
      <name val="Arial Narrow"/>
      <family val="2"/>
    </font>
    <font>
      <b/>
      <sz val="16"/>
      <name val="Calibri"/>
      <family val="2"/>
      <scheme val="minor"/>
    </font>
    <font>
      <b/>
      <sz val="20"/>
      <name val="Calibri"/>
      <family val="2"/>
      <scheme val="minor"/>
    </font>
    <font>
      <b/>
      <sz val="11"/>
      <name val="Calibri"/>
      <family val="2"/>
      <scheme val="minor"/>
    </font>
    <font>
      <sz val="13"/>
      <color theme="1"/>
      <name val="Arial Narrow"/>
      <family val="2"/>
    </font>
    <font>
      <b/>
      <sz val="14"/>
      <color rgb="FFFF0000"/>
      <name val="Calibri"/>
      <family val="2"/>
      <scheme val="minor"/>
    </font>
    <font>
      <sz val="11"/>
      <color theme="10"/>
      <name val="Calibri"/>
      <family val="2"/>
      <scheme val="minor"/>
    </font>
    <font>
      <sz val="11"/>
      <color theme="1"/>
      <name val="Century Gothic"/>
      <family val="2"/>
    </font>
    <font>
      <sz val="15"/>
      <color theme="1"/>
      <name val="Arial Narrow"/>
      <family val="2"/>
    </font>
    <font>
      <i/>
      <sz val="11"/>
      <color theme="1"/>
      <name val="Calibri"/>
      <family val="2"/>
      <scheme val="minor"/>
    </font>
    <font>
      <sz val="16"/>
      <color theme="1"/>
      <name val="Arial Narrow"/>
      <family val="2"/>
    </font>
    <font>
      <sz val="14"/>
      <color theme="0"/>
      <name val="Calibri"/>
      <family val="2"/>
      <scheme val="minor"/>
    </font>
    <font>
      <sz val="16"/>
      <color rgb="FF000000"/>
      <name val="Calibri"/>
      <family val="2"/>
      <scheme val="minor"/>
    </font>
    <font>
      <b/>
      <sz val="16"/>
      <color rgb="FF000000"/>
      <name val="Calibri"/>
      <family val="2"/>
      <scheme val="minor"/>
    </font>
    <font>
      <sz val="16"/>
      <color indexed="8"/>
      <name val="Calibri"/>
      <family val="2"/>
    </font>
    <font>
      <b/>
      <sz val="16"/>
      <color indexed="8"/>
      <name val="Calibri"/>
      <family val="2"/>
    </font>
    <font>
      <b/>
      <sz val="16"/>
      <color theme="0"/>
      <name val="Calibri"/>
      <family val="2"/>
      <scheme val="minor"/>
    </font>
    <font>
      <b/>
      <sz val="14"/>
      <color rgb="FF000000"/>
      <name val="Calibri"/>
      <family val="2"/>
      <scheme val="minor"/>
    </font>
    <font>
      <b/>
      <sz val="16"/>
      <name val="Arial Narrow"/>
      <family val="2"/>
    </font>
    <font>
      <sz val="16"/>
      <name val="Calibri"/>
      <family val="2"/>
      <scheme val="minor"/>
    </font>
    <font>
      <sz val="16"/>
      <name val="Arial Black"/>
      <family val="2"/>
    </font>
    <font>
      <b/>
      <sz val="16"/>
      <color theme="1"/>
      <name val="Arial"/>
      <family val="2"/>
    </font>
    <font>
      <b/>
      <sz val="15"/>
      <color theme="1"/>
      <name val="Arial Narrow"/>
      <family val="2"/>
    </font>
    <font>
      <b/>
      <sz val="14"/>
      <name val="Arial Black"/>
      <family val="2"/>
    </font>
    <font>
      <sz val="9"/>
      <color theme="1"/>
      <name val="Calibri"/>
      <family val="2"/>
      <scheme val="minor"/>
    </font>
    <font>
      <i/>
      <sz val="16"/>
      <color theme="1"/>
      <name val="Calibri"/>
      <family val="2"/>
      <scheme val="minor"/>
    </font>
    <font>
      <sz val="14"/>
      <color theme="1"/>
      <name val="Century Gothic"/>
      <family val="2"/>
    </font>
    <font>
      <b/>
      <sz val="20"/>
      <color theme="0"/>
      <name val="Calibri"/>
      <family val="2"/>
      <scheme val="minor"/>
    </font>
    <font>
      <b/>
      <sz val="16"/>
      <color rgb="FFFF0000"/>
      <name val="Arial Narrow"/>
      <family val="2"/>
    </font>
    <font>
      <sz val="18"/>
      <color theme="1"/>
      <name val="Calibri"/>
      <family val="2"/>
      <scheme val="minor"/>
    </font>
    <font>
      <sz val="20"/>
      <color theme="1"/>
      <name val="Calibri"/>
      <family val="2"/>
      <scheme val="minor"/>
    </font>
    <font>
      <u/>
      <sz val="14"/>
      <color theme="10"/>
      <name val="Calibri"/>
      <family val="2"/>
      <scheme val="minor"/>
    </font>
    <font>
      <b/>
      <sz val="18"/>
      <color rgb="FF000000"/>
      <name val="Calibri"/>
      <family val="2"/>
      <scheme val="minor"/>
    </font>
    <font>
      <sz val="18"/>
      <color rgb="FF000000"/>
      <name val="Calibri"/>
      <family val="2"/>
      <scheme val="minor"/>
    </font>
  </fonts>
  <fills count="22">
    <fill>
      <patternFill patternType="none"/>
    </fill>
    <fill>
      <patternFill patternType="gray125"/>
    </fill>
    <fill>
      <patternFill patternType="solid">
        <fgColor theme="0" tint="-4.9989318521683403E-2"/>
        <bgColor indexed="64"/>
      </patternFill>
    </fill>
    <fill>
      <patternFill patternType="solid">
        <fgColor theme="0" tint="-0.14999847407452621"/>
        <bgColor indexed="64"/>
      </patternFill>
    </fill>
    <fill>
      <patternFill patternType="solid">
        <fgColor theme="9" tint="0.59999389629810485"/>
        <bgColor indexed="64"/>
      </patternFill>
    </fill>
    <fill>
      <patternFill patternType="solid">
        <fgColor theme="8" tint="0.79998168889431442"/>
        <bgColor indexed="64"/>
      </patternFill>
    </fill>
    <fill>
      <patternFill patternType="solid">
        <fgColor theme="8" tint="0.59999389629810485"/>
        <bgColor indexed="64"/>
      </patternFill>
    </fill>
    <fill>
      <patternFill patternType="solid">
        <fgColor theme="9" tint="0.39997558519241921"/>
        <bgColor indexed="64"/>
      </patternFill>
    </fill>
    <fill>
      <patternFill patternType="solid">
        <fgColor theme="8" tint="0.39997558519241921"/>
        <bgColor indexed="64"/>
      </patternFill>
    </fill>
    <fill>
      <patternFill patternType="solid">
        <fgColor theme="9" tint="0.79998168889431442"/>
        <bgColor indexed="64"/>
      </patternFill>
    </fill>
    <fill>
      <patternFill patternType="solid">
        <fgColor rgb="FFD9E2F3"/>
        <bgColor indexed="64"/>
      </patternFill>
    </fill>
    <fill>
      <patternFill patternType="solid">
        <fgColor rgb="FF002060"/>
        <bgColor indexed="64"/>
      </patternFill>
    </fill>
    <fill>
      <patternFill patternType="solid">
        <fgColor theme="4" tint="0.79998168889431442"/>
        <bgColor indexed="64"/>
      </patternFill>
    </fill>
    <fill>
      <patternFill patternType="solid">
        <fgColor rgb="FFFFFF00"/>
        <bgColor indexed="64"/>
      </patternFill>
    </fill>
    <fill>
      <patternFill patternType="solid">
        <fgColor theme="0" tint="-0.249977111117893"/>
        <bgColor indexed="64"/>
      </patternFill>
    </fill>
    <fill>
      <patternFill patternType="solid">
        <fgColor rgb="FFFF0000"/>
        <bgColor indexed="64"/>
      </patternFill>
    </fill>
    <fill>
      <patternFill patternType="solid">
        <fgColor rgb="FF92D050"/>
        <bgColor indexed="64"/>
      </patternFill>
    </fill>
    <fill>
      <patternFill patternType="solid">
        <fgColor theme="1"/>
        <bgColor indexed="64"/>
      </patternFill>
    </fill>
    <fill>
      <patternFill patternType="solid">
        <fgColor rgb="FFFFC000"/>
        <bgColor indexed="64"/>
      </patternFill>
    </fill>
    <fill>
      <patternFill patternType="solid">
        <fgColor theme="2" tint="-9.9978637043366805E-2"/>
        <bgColor indexed="64"/>
      </patternFill>
    </fill>
    <fill>
      <patternFill patternType="solid">
        <fgColor theme="6" tint="0.39997558519241921"/>
        <bgColor indexed="64"/>
      </patternFill>
    </fill>
    <fill>
      <patternFill patternType="solid">
        <fgColor theme="6" tint="0.79998168889431442"/>
        <bgColor indexed="64"/>
      </patternFill>
    </fill>
  </fills>
  <borders count="130">
    <border>
      <left/>
      <right/>
      <top/>
      <bottom/>
      <diagonal/>
    </border>
    <border>
      <left/>
      <right/>
      <top style="medium">
        <color indexed="64"/>
      </top>
      <bottom style="thin">
        <color indexed="64"/>
      </bottom>
      <diagonal/>
    </border>
    <border>
      <left/>
      <right/>
      <top style="thin">
        <color indexed="64"/>
      </top>
      <bottom style="thin">
        <color indexed="64"/>
      </bottom>
      <diagonal/>
    </border>
    <border>
      <left/>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dashed">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right/>
      <top style="hair">
        <color indexed="64"/>
      </top>
      <bottom/>
      <diagonal/>
    </border>
    <border>
      <left style="medium">
        <color indexed="64"/>
      </left>
      <right style="medium">
        <color indexed="64"/>
      </right>
      <top style="medium">
        <color indexed="64"/>
      </top>
      <bottom style="medium">
        <color indexed="64"/>
      </bottom>
      <diagonal/>
    </border>
    <border>
      <left style="medium">
        <color indexed="64"/>
      </left>
      <right/>
      <top/>
      <bottom/>
      <diagonal/>
    </border>
    <border>
      <left/>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thin">
        <color indexed="64"/>
      </bottom>
      <diagonal/>
    </border>
    <border>
      <left/>
      <right/>
      <top style="medium">
        <color indexed="64"/>
      </top>
      <bottom style="medium">
        <color indexed="64"/>
      </bottom>
      <diagonal/>
    </border>
    <border>
      <left style="medium">
        <color indexed="64"/>
      </left>
      <right style="medium">
        <color indexed="64"/>
      </right>
      <top style="medium">
        <color indexed="64"/>
      </top>
      <bottom/>
      <diagonal/>
    </border>
    <border>
      <left/>
      <right/>
      <top style="dotted">
        <color indexed="64"/>
      </top>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style="medium">
        <color indexed="64"/>
      </left>
      <right/>
      <top style="medium">
        <color indexed="64"/>
      </top>
      <bottom style="medium">
        <color indexed="64"/>
      </bottom>
      <diagonal/>
    </border>
    <border>
      <left style="medium">
        <color indexed="64"/>
      </left>
      <right style="medium">
        <color indexed="64"/>
      </right>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right/>
      <top style="thin">
        <color indexed="64"/>
      </top>
      <bottom/>
      <diagonal/>
    </border>
    <border>
      <left style="thin">
        <color indexed="64"/>
      </left>
      <right style="thin">
        <color indexed="64"/>
      </right>
      <top style="thin">
        <color indexed="64"/>
      </top>
      <bottom style="dotted">
        <color indexed="64"/>
      </bottom>
      <diagonal/>
    </border>
    <border>
      <left style="thin">
        <color indexed="64"/>
      </left>
      <right style="thin">
        <color indexed="64"/>
      </right>
      <top style="dotted">
        <color indexed="64"/>
      </top>
      <bottom style="dotted">
        <color indexed="64"/>
      </bottom>
      <diagonal/>
    </border>
    <border>
      <left/>
      <right/>
      <top style="dotted">
        <color indexed="64"/>
      </top>
      <bottom style="dotted">
        <color indexed="64"/>
      </bottom>
      <diagonal/>
    </border>
    <border>
      <left/>
      <right/>
      <top/>
      <bottom style="dotted">
        <color indexed="64"/>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
      <left/>
      <right style="medium">
        <color indexed="64"/>
      </right>
      <top style="medium">
        <color indexed="64"/>
      </top>
      <bottom style="dotted">
        <color indexed="64"/>
      </bottom>
      <diagonal/>
    </border>
    <border>
      <left/>
      <right/>
      <top/>
      <bottom style="medium">
        <color indexed="64"/>
      </bottom>
      <diagonal/>
    </border>
    <border>
      <left style="medium">
        <color indexed="64"/>
      </left>
      <right style="thin">
        <color indexed="64"/>
      </right>
      <top style="medium">
        <color indexed="64"/>
      </top>
      <bottom style="dotted">
        <color indexed="64"/>
      </bottom>
      <diagonal/>
    </border>
    <border>
      <left style="thin">
        <color indexed="64"/>
      </left>
      <right style="thin">
        <color indexed="64"/>
      </right>
      <top style="medium">
        <color indexed="64"/>
      </top>
      <bottom style="dotted">
        <color indexed="64"/>
      </bottom>
      <diagonal/>
    </border>
    <border>
      <left/>
      <right/>
      <top/>
      <bottom style="hair">
        <color indexed="64"/>
      </bottom>
      <diagonal/>
    </border>
    <border>
      <left style="medium">
        <color indexed="64"/>
      </left>
      <right/>
      <top style="thin">
        <color indexed="64"/>
      </top>
      <bottom style="thin">
        <color indexed="64"/>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double">
        <color indexed="64"/>
      </top>
      <bottom/>
      <diagonal/>
    </border>
    <border>
      <left style="medium">
        <color indexed="64"/>
      </left>
      <right/>
      <top style="medium">
        <color indexed="64"/>
      </top>
      <bottom style="thin">
        <color indexed="64"/>
      </bottom>
      <diagonal/>
    </border>
    <border>
      <left style="medium">
        <color indexed="64"/>
      </left>
      <right/>
      <top style="thin">
        <color indexed="64"/>
      </top>
      <bottom style="medium">
        <color indexed="64"/>
      </bottom>
      <diagonal/>
    </border>
    <border>
      <left/>
      <right/>
      <top style="double">
        <color indexed="64"/>
      </top>
      <bottom style="double">
        <color indexed="64"/>
      </bottom>
      <diagonal/>
    </border>
    <border>
      <left style="thin">
        <color indexed="64"/>
      </left>
      <right/>
      <top/>
      <bottom/>
      <diagonal/>
    </border>
    <border>
      <left style="thin">
        <color indexed="64"/>
      </left>
      <right/>
      <top style="thin">
        <color indexed="64"/>
      </top>
      <bottom/>
      <diagonal/>
    </border>
    <border>
      <left/>
      <right style="thin">
        <color indexed="64"/>
      </right>
      <top style="thin">
        <color indexed="64"/>
      </top>
      <bottom/>
      <diagonal/>
    </border>
    <border>
      <left style="medium">
        <color rgb="FF000000"/>
      </left>
      <right/>
      <top style="dashed">
        <color rgb="FF000000"/>
      </top>
      <bottom style="dashed">
        <color rgb="FF000000"/>
      </bottom>
      <diagonal/>
    </border>
    <border>
      <left/>
      <right/>
      <top style="dashed">
        <color rgb="FF000000"/>
      </top>
      <bottom style="dashed">
        <color rgb="FF000000"/>
      </bottom>
      <diagonal/>
    </border>
    <border>
      <left style="medium">
        <color rgb="FF000000"/>
      </left>
      <right/>
      <top style="dashed">
        <color rgb="FF000000"/>
      </top>
      <bottom style="medium">
        <color indexed="64"/>
      </bottom>
      <diagonal/>
    </border>
    <border>
      <left/>
      <right/>
      <top style="dashed">
        <color rgb="FF000000"/>
      </top>
      <bottom style="medium">
        <color indexed="64"/>
      </bottom>
      <diagonal/>
    </border>
    <border>
      <left style="medium">
        <color rgb="FF000000"/>
      </left>
      <right/>
      <top style="medium">
        <color indexed="64"/>
      </top>
      <bottom style="dashed">
        <color rgb="FF000000"/>
      </bottom>
      <diagonal/>
    </border>
    <border>
      <left/>
      <right/>
      <top style="medium">
        <color indexed="64"/>
      </top>
      <bottom style="dashed">
        <color rgb="FF000000"/>
      </bottom>
      <diagonal/>
    </border>
    <border>
      <left style="thin">
        <color indexed="64"/>
      </left>
      <right style="thin">
        <color indexed="64"/>
      </right>
      <top style="medium">
        <color indexed="64"/>
      </top>
      <bottom style="medium">
        <color indexed="64"/>
      </bottom>
      <diagonal/>
    </border>
    <border>
      <left/>
      <right style="medium">
        <color rgb="FF000000"/>
      </right>
      <top/>
      <bottom/>
      <diagonal/>
    </border>
    <border>
      <left/>
      <right/>
      <top style="medium">
        <color indexed="64"/>
      </top>
      <bottom style="dotted">
        <color indexed="64"/>
      </bottom>
      <diagonal/>
    </border>
    <border>
      <left style="thin">
        <color indexed="64"/>
      </left>
      <right/>
      <top style="thin">
        <color indexed="64"/>
      </top>
      <bottom style="dotted">
        <color indexed="64"/>
      </bottom>
      <diagonal/>
    </border>
    <border>
      <left style="thin">
        <color indexed="64"/>
      </left>
      <right/>
      <top style="dotted">
        <color indexed="64"/>
      </top>
      <bottom style="dotted">
        <color indexed="64"/>
      </bottom>
      <diagonal/>
    </border>
    <border>
      <left/>
      <right style="medium">
        <color rgb="FF000000"/>
      </right>
      <top style="medium">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right style="medium">
        <color indexed="64"/>
      </right>
      <top style="dashed">
        <color indexed="64"/>
      </top>
      <bottom/>
      <diagonal/>
    </border>
    <border>
      <left/>
      <right style="medium">
        <color indexed="64"/>
      </right>
      <top style="dashed">
        <color indexed="64"/>
      </top>
      <bottom style="medium">
        <color indexed="64"/>
      </bottom>
      <diagonal/>
    </border>
    <border>
      <left/>
      <right style="medium">
        <color rgb="FF000000"/>
      </right>
      <top style="dashed">
        <color indexed="64"/>
      </top>
      <bottom style="dashed">
        <color indexed="64"/>
      </bottom>
      <diagonal/>
    </border>
    <border>
      <left/>
      <right style="medium">
        <color rgb="FF000000"/>
      </right>
      <top style="dashed">
        <color indexed="64"/>
      </top>
      <bottom style="medium">
        <color indexed="64"/>
      </bottom>
      <diagonal/>
    </border>
    <border>
      <left style="thin">
        <color indexed="64"/>
      </left>
      <right style="thin">
        <color indexed="64"/>
      </right>
      <top/>
      <bottom style="dotted">
        <color indexed="64"/>
      </bottom>
      <diagonal/>
    </border>
    <border>
      <left/>
      <right style="thin">
        <color indexed="64"/>
      </right>
      <top style="double">
        <color indexed="64"/>
      </top>
      <bottom style="thin">
        <color indexed="64"/>
      </bottom>
      <diagonal/>
    </border>
    <border>
      <left/>
      <right/>
      <top/>
      <bottom style="double">
        <color indexed="64"/>
      </bottom>
      <diagonal/>
    </border>
    <border>
      <left style="thin">
        <color indexed="64"/>
      </left>
      <right/>
      <top/>
      <bottom style="dotted">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dotted">
        <color indexed="64"/>
      </left>
      <right style="dotted">
        <color indexed="64"/>
      </right>
      <top style="thin">
        <color indexed="64"/>
      </top>
      <bottom style="double">
        <color indexed="64"/>
      </bottom>
      <diagonal/>
    </border>
    <border>
      <left style="dotted">
        <color indexed="64"/>
      </left>
      <right style="dotted">
        <color indexed="64"/>
      </right>
      <top/>
      <bottom/>
      <diagonal/>
    </border>
    <border>
      <left style="dotted">
        <color indexed="64"/>
      </left>
      <right style="dotted">
        <color indexed="64"/>
      </right>
      <top/>
      <bottom style="thin">
        <color indexed="64"/>
      </bottom>
      <diagonal/>
    </border>
    <border>
      <left style="dotted">
        <color indexed="64"/>
      </left>
      <right style="dotted">
        <color indexed="64"/>
      </right>
      <top style="thin">
        <color indexed="64"/>
      </top>
      <bottom/>
      <diagonal/>
    </border>
    <border>
      <left style="medium">
        <color indexed="64"/>
      </left>
      <right style="dotted">
        <color indexed="64"/>
      </right>
      <top style="medium">
        <color indexed="64"/>
      </top>
      <bottom style="thin">
        <color indexed="64"/>
      </bottom>
      <diagonal/>
    </border>
    <border>
      <left style="dotted">
        <color indexed="64"/>
      </left>
      <right style="dotted">
        <color indexed="64"/>
      </right>
      <top style="medium">
        <color indexed="64"/>
      </top>
      <bottom style="thin">
        <color indexed="64"/>
      </bottom>
      <diagonal/>
    </border>
    <border>
      <left/>
      <right style="dotted">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style="medium">
        <color indexed="64"/>
      </right>
      <top style="thin">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right style="dotted">
        <color indexed="64"/>
      </right>
      <top style="thin">
        <color indexed="64"/>
      </top>
      <bottom style="dotted">
        <color indexed="64"/>
      </bottom>
      <diagonal/>
    </border>
    <border>
      <left style="dotted">
        <color indexed="64"/>
      </left>
      <right style="dotted">
        <color indexed="64"/>
      </right>
      <top style="thin">
        <color indexed="64"/>
      </top>
      <bottom style="dotted">
        <color indexed="64"/>
      </bottom>
      <diagonal/>
    </border>
    <border>
      <left style="medium">
        <color indexed="64"/>
      </left>
      <right style="medium">
        <color indexed="64"/>
      </right>
      <top style="dotted">
        <color indexed="64"/>
      </top>
      <bottom style="dotted">
        <color indexed="64"/>
      </bottom>
      <diagonal/>
    </border>
    <border>
      <left style="medium">
        <color indexed="64"/>
      </left>
      <right style="thin">
        <color indexed="64"/>
      </right>
      <top style="dotted">
        <color indexed="64"/>
      </top>
      <bottom style="dotted">
        <color indexed="64"/>
      </bottom>
      <diagonal/>
    </border>
    <border>
      <left style="thin">
        <color indexed="64"/>
      </left>
      <right style="medium">
        <color indexed="64"/>
      </right>
      <top style="dotted">
        <color indexed="64"/>
      </top>
      <bottom style="dotted">
        <color indexed="64"/>
      </bottom>
      <diagonal/>
    </border>
    <border>
      <left/>
      <right style="dotted">
        <color indexed="64"/>
      </right>
      <top style="dotted">
        <color indexed="64"/>
      </top>
      <bottom style="dotted">
        <color indexed="64"/>
      </bottom>
      <diagonal/>
    </border>
    <border>
      <left style="dotted">
        <color indexed="64"/>
      </left>
      <right style="dotted">
        <color indexed="64"/>
      </right>
      <top style="dotted">
        <color indexed="64"/>
      </top>
      <bottom style="dotted">
        <color indexed="64"/>
      </bottom>
      <diagonal/>
    </border>
    <border>
      <left style="medium">
        <color indexed="64"/>
      </left>
      <right style="medium">
        <color indexed="64"/>
      </right>
      <top style="dotted">
        <color indexed="64"/>
      </top>
      <bottom style="medium">
        <color indexed="64"/>
      </bottom>
      <diagonal/>
    </border>
    <border>
      <left style="medium">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right style="dotted">
        <color indexed="64"/>
      </right>
      <top style="dotted">
        <color indexed="64"/>
      </top>
      <bottom style="medium">
        <color indexed="64"/>
      </bottom>
      <diagonal/>
    </border>
    <border>
      <left style="dotted">
        <color indexed="64"/>
      </left>
      <right style="dotted">
        <color indexed="64"/>
      </right>
      <top style="dotted">
        <color indexed="64"/>
      </top>
      <bottom style="medium">
        <color indexed="64"/>
      </bottom>
      <diagonal/>
    </border>
    <border>
      <left style="dotted">
        <color indexed="64"/>
      </left>
      <right/>
      <top style="thin">
        <color indexed="64"/>
      </top>
      <bottom style="dotted">
        <color indexed="64"/>
      </bottom>
      <diagonal/>
    </border>
    <border>
      <left style="dotted">
        <color indexed="64"/>
      </left>
      <right/>
      <top style="dotted">
        <color indexed="64"/>
      </top>
      <bottom style="dotted">
        <color indexed="64"/>
      </bottom>
      <diagonal/>
    </border>
    <border>
      <left style="dotted">
        <color indexed="64"/>
      </left>
      <right/>
      <top style="dotted">
        <color indexed="64"/>
      </top>
      <bottom style="medium">
        <color indexed="64"/>
      </bottom>
      <diagonal/>
    </border>
    <border>
      <left style="dotted">
        <color indexed="64"/>
      </left>
      <right/>
      <top style="medium">
        <color indexed="64"/>
      </top>
      <bottom style="thin">
        <color indexed="64"/>
      </bottom>
      <diagonal/>
    </border>
    <border>
      <left style="dotted">
        <color indexed="64"/>
      </left>
      <right style="thin">
        <color indexed="64"/>
      </right>
      <top style="medium">
        <color indexed="64"/>
      </top>
      <bottom style="thin">
        <color indexed="64"/>
      </bottom>
      <diagonal/>
    </border>
    <border>
      <left style="thin">
        <color indexed="64"/>
      </left>
      <right style="thin">
        <color indexed="64"/>
      </right>
      <top style="dotted">
        <color indexed="64"/>
      </top>
      <bottom style="medium">
        <color indexed="64"/>
      </bottom>
      <diagonal/>
    </border>
    <border>
      <left style="medium">
        <color indexed="64"/>
      </left>
      <right/>
      <top style="medium">
        <color indexed="64"/>
      </top>
      <bottom style="dotted">
        <color indexed="64"/>
      </bottom>
      <diagonal/>
    </border>
    <border>
      <left style="thin">
        <color indexed="64"/>
      </left>
      <right style="thin">
        <color indexed="64"/>
      </right>
      <top/>
      <bottom style="medium">
        <color indexed="64"/>
      </bottom>
      <diagonal/>
    </border>
    <border>
      <left style="thin">
        <color indexed="64"/>
      </left>
      <right/>
      <top style="dotted">
        <color indexed="64"/>
      </top>
      <bottom style="medium">
        <color indexed="64"/>
      </bottom>
      <diagonal/>
    </border>
    <border>
      <left/>
      <right style="thin">
        <color indexed="64"/>
      </right>
      <top style="dotted">
        <color indexed="64"/>
      </top>
      <bottom style="medium">
        <color indexed="64"/>
      </bottom>
      <diagonal/>
    </border>
    <border>
      <left/>
      <right style="thin">
        <color indexed="64"/>
      </right>
      <top style="medium">
        <color indexed="64"/>
      </top>
      <bottom/>
      <diagonal/>
    </border>
    <border>
      <left style="thin">
        <color indexed="64"/>
      </left>
      <right style="medium">
        <color indexed="64"/>
      </right>
      <top style="medium">
        <color indexed="64"/>
      </top>
      <bottom style="dotted">
        <color indexed="64"/>
      </bottom>
      <diagonal/>
    </border>
  </borders>
  <cellStyleXfs count="4">
    <xf numFmtId="0" fontId="0" fillId="0" borderId="0"/>
    <xf numFmtId="0" fontId="15" fillId="0" borderId="0" applyNumberFormat="0" applyFill="0" applyBorder="0" applyAlignment="0" applyProtection="0"/>
    <xf numFmtId="164" fontId="13" fillId="0" borderId="0" applyFont="0" applyFill="0" applyBorder="0" applyAlignment="0" applyProtection="0"/>
    <xf numFmtId="9" fontId="13" fillId="0" borderId="0" applyFont="0" applyFill="0" applyBorder="0" applyAlignment="0" applyProtection="0"/>
  </cellStyleXfs>
  <cellXfs count="665">
    <xf numFmtId="0" fontId="0" fillId="0" borderId="0" xfId="0"/>
    <xf numFmtId="0" fontId="0" fillId="0" borderId="0" xfId="0" applyBorder="1"/>
    <xf numFmtId="0" fontId="17" fillId="0" borderId="0" xfId="0" applyFont="1" applyBorder="1" applyAlignment="1">
      <alignment horizontal="center" vertical="center" wrapText="1"/>
    </xf>
    <xf numFmtId="0" fontId="0" fillId="0" borderId="0" xfId="0" applyFont="1" applyBorder="1" applyAlignment="1">
      <alignment horizontal="left" wrapText="1"/>
    </xf>
    <xf numFmtId="0" fontId="0" fillId="0" borderId="1" xfId="0" applyFont="1" applyBorder="1" applyAlignment="1">
      <alignment horizontal="left" vertical="center" wrapText="1"/>
    </xf>
    <xf numFmtId="0" fontId="0" fillId="0" borderId="2" xfId="0" applyFont="1" applyBorder="1" applyAlignment="1">
      <alignment horizontal="left" vertical="center" wrapText="1"/>
    </xf>
    <xf numFmtId="0" fontId="0" fillId="0" borderId="3" xfId="0" applyFont="1" applyBorder="1" applyAlignment="1">
      <alignment horizontal="left" vertical="center" wrapText="1"/>
    </xf>
    <xf numFmtId="0" fontId="18" fillId="0" borderId="0" xfId="0" applyFont="1" applyBorder="1" applyAlignment="1">
      <alignment horizontal="center" wrapText="1"/>
    </xf>
    <xf numFmtId="0" fontId="16" fillId="0" borderId="0" xfId="0" applyFont="1" applyBorder="1"/>
    <xf numFmtId="0" fontId="0" fillId="0" borderId="0" xfId="0" applyBorder="1" applyAlignment="1"/>
    <xf numFmtId="0" fontId="0" fillId="0" borderId="4" xfId="0" applyFont="1" applyBorder="1" applyAlignment="1">
      <alignment horizontal="center" vertical="center" wrapText="1"/>
    </xf>
    <xf numFmtId="14" fontId="0" fillId="0" borderId="4" xfId="0" applyNumberFormat="1" applyFont="1" applyBorder="1" applyAlignment="1">
      <alignment horizontal="center" vertical="center" wrapText="1"/>
    </xf>
    <xf numFmtId="0" fontId="0" fillId="0" borderId="5" xfId="0" applyFont="1" applyBorder="1" applyAlignment="1">
      <alignment horizontal="center" vertical="center" wrapText="1"/>
    </xf>
    <xf numFmtId="0" fontId="0" fillId="0" borderId="6" xfId="0" applyFont="1" applyBorder="1" applyAlignment="1">
      <alignment horizontal="center" vertical="center" wrapText="1"/>
    </xf>
    <xf numFmtId="0" fontId="16" fillId="0" borderId="9" xfId="0" applyFont="1" applyBorder="1" applyAlignment="1">
      <alignment horizontal="left" vertical="center" wrapText="1"/>
    </xf>
    <xf numFmtId="0" fontId="0" fillId="0" borderId="9" xfId="0" applyBorder="1" applyAlignment="1">
      <alignment horizontal="left" vertical="center"/>
    </xf>
    <xf numFmtId="0" fontId="0" fillId="0" borderId="9" xfId="0" applyBorder="1" applyAlignment="1">
      <alignment horizontal="left" vertical="center" wrapText="1"/>
    </xf>
    <xf numFmtId="0" fontId="20" fillId="0" borderId="9" xfId="0" applyFont="1" applyBorder="1"/>
    <xf numFmtId="0" fontId="20" fillId="0" borderId="9" xfId="0" applyFont="1" applyBorder="1" applyAlignment="1">
      <alignment horizontal="left" vertical="center" wrapText="1"/>
    </xf>
    <xf numFmtId="0" fontId="20" fillId="0" borderId="0" xfId="0" applyFont="1"/>
    <xf numFmtId="0" fontId="16" fillId="2" borderId="9" xfId="0" applyFont="1" applyFill="1" applyBorder="1"/>
    <xf numFmtId="0" fontId="21" fillId="0" borderId="0" xfId="0" applyFont="1"/>
    <xf numFmtId="0" fontId="23" fillId="0" borderId="0" xfId="0" applyFont="1" applyBorder="1" applyAlignment="1">
      <alignment horizontal="center" vertical="center" wrapText="1"/>
    </xf>
    <xf numFmtId="0" fontId="24" fillId="0" borderId="0" xfId="0" applyFont="1" applyAlignment="1"/>
    <xf numFmtId="0" fontId="16" fillId="0" borderId="0" xfId="0" applyFont="1"/>
    <xf numFmtId="0" fontId="0" fillId="2" borderId="0" xfId="0" applyFill="1"/>
    <xf numFmtId="0" fontId="0" fillId="0" borderId="0" xfId="0" applyFill="1"/>
    <xf numFmtId="0" fontId="24" fillId="0" borderId="0" xfId="0" applyFont="1" applyFill="1" applyAlignment="1"/>
    <xf numFmtId="0" fontId="25" fillId="0" borderId="0" xfId="0" applyFont="1" applyBorder="1" applyAlignment="1">
      <alignment vertical="center" wrapText="1"/>
    </xf>
    <xf numFmtId="0" fontId="25" fillId="0" borderId="0" xfId="0" applyFont="1" applyBorder="1" applyAlignment="1">
      <alignment vertical="center"/>
    </xf>
    <xf numFmtId="0" fontId="0" fillId="0" borderId="0" xfId="0" applyBorder="1" applyAlignment="1">
      <alignment horizontal="center"/>
    </xf>
    <xf numFmtId="0" fontId="0" fillId="0" borderId="0" xfId="0" applyFont="1" applyBorder="1" applyAlignment="1">
      <alignment horizontal="center" vertical="center" wrapText="1"/>
    </xf>
    <xf numFmtId="0" fontId="26" fillId="0" borderId="0" xfId="0" applyFont="1"/>
    <xf numFmtId="0" fontId="27" fillId="0" borderId="0" xfId="0" applyFont="1" applyBorder="1" applyAlignment="1">
      <alignment horizontal="center" vertical="center" wrapText="1"/>
    </xf>
    <xf numFmtId="0" fontId="28" fillId="0" borderId="9" xfId="0" applyFont="1" applyBorder="1" applyAlignment="1">
      <alignment horizontal="center" vertical="center"/>
    </xf>
    <xf numFmtId="0" fontId="16" fillId="0" borderId="9" xfId="0" applyFont="1" applyBorder="1" applyAlignment="1">
      <alignment horizontal="right"/>
    </xf>
    <xf numFmtId="0" fontId="23" fillId="2" borderId="0" xfId="0" applyFont="1" applyFill="1" applyAlignment="1">
      <alignment horizontal="right"/>
    </xf>
    <xf numFmtId="0" fontId="26" fillId="2" borderId="0" xfId="0" applyFont="1" applyFill="1"/>
    <xf numFmtId="0" fontId="0" fillId="2" borderId="0" xfId="0" applyFill="1" applyBorder="1" applyAlignment="1"/>
    <xf numFmtId="0" fontId="26" fillId="0" borderId="0" xfId="0" applyFont="1" applyAlignment="1">
      <alignment vertical="center"/>
    </xf>
    <xf numFmtId="0" fontId="26" fillId="2" borderId="0" xfId="0" applyFont="1" applyFill="1" applyAlignment="1">
      <alignment vertical="center"/>
    </xf>
    <xf numFmtId="0" fontId="28" fillId="0" borderId="9" xfId="0" applyFont="1" applyBorder="1" applyAlignment="1">
      <alignment vertical="center"/>
    </xf>
    <xf numFmtId="0" fontId="29" fillId="0" borderId="0" xfId="0" applyFont="1" applyAlignment="1"/>
    <xf numFmtId="0" fontId="29" fillId="0" borderId="0" xfId="0" applyFont="1" applyBorder="1" applyAlignment="1"/>
    <xf numFmtId="0" fontId="0" fillId="0" borderId="0" xfId="0" applyFont="1" applyBorder="1" applyAlignment="1">
      <alignment horizontal="left" vertical="center" wrapText="1"/>
    </xf>
    <xf numFmtId="0" fontId="0" fillId="0" borderId="16" xfId="0" applyBorder="1" applyAlignment="1">
      <alignment horizontal="center"/>
    </xf>
    <xf numFmtId="0" fontId="17" fillId="2" borderId="0" xfId="0" applyFont="1" applyFill="1" applyBorder="1" applyAlignment="1">
      <alignment horizontal="center" vertical="center" wrapText="1"/>
    </xf>
    <xf numFmtId="0" fontId="23" fillId="2" borderId="0" xfId="0" applyFont="1" applyFill="1" applyBorder="1" applyAlignment="1">
      <alignment horizontal="center" vertical="center" wrapText="1"/>
    </xf>
    <xf numFmtId="0" fontId="0" fillId="2" borderId="0" xfId="0" applyFont="1" applyFill="1" applyBorder="1" applyAlignment="1">
      <alignment horizontal="left" wrapText="1"/>
    </xf>
    <xf numFmtId="0" fontId="29" fillId="0" borderId="0" xfId="0" applyFont="1"/>
    <xf numFmtId="0" fontId="29" fillId="0" borderId="0" xfId="0" applyFont="1" applyBorder="1"/>
    <xf numFmtId="0" fontId="24" fillId="0" borderId="0" xfId="0" applyFont="1" applyAlignment="1" applyProtection="1"/>
    <xf numFmtId="0" fontId="0" fillId="0" borderId="17" xfId="0" applyFont="1" applyBorder="1" applyAlignment="1" applyProtection="1">
      <alignment horizontal="left" vertical="center" wrapText="1"/>
    </xf>
    <xf numFmtId="0" fontId="0" fillId="0" borderId="0" xfId="0" applyProtection="1"/>
    <xf numFmtId="0" fontId="30" fillId="0" borderId="0" xfId="0" applyFont="1" applyAlignment="1" applyProtection="1"/>
    <xf numFmtId="0" fontId="31" fillId="0" borderId="0" xfId="0" applyFont="1" applyAlignment="1" applyProtection="1">
      <alignment horizontal="center"/>
    </xf>
    <xf numFmtId="0" fontId="0" fillId="0" borderId="0" xfId="0" applyFill="1" applyProtection="1"/>
    <xf numFmtId="0" fontId="0" fillId="0" borderId="16" xfId="0" applyBorder="1" applyProtection="1"/>
    <xf numFmtId="0" fontId="0" fillId="0" borderId="18" xfId="0" applyBorder="1" applyProtection="1"/>
    <xf numFmtId="0" fontId="21" fillId="0" borderId="0" xfId="0" applyFont="1" applyBorder="1" applyAlignment="1" applyProtection="1"/>
    <xf numFmtId="0" fontId="16" fillId="0" borderId="0" xfId="0" applyFont="1" applyBorder="1" applyAlignment="1" applyProtection="1">
      <alignment horizontal="center" vertical="top" wrapText="1"/>
    </xf>
    <xf numFmtId="0" fontId="20" fillId="0" borderId="20" xfId="0" applyFont="1" applyBorder="1" applyAlignment="1" applyProtection="1">
      <alignment horizontal="left" vertical="center" wrapText="1"/>
      <protection locked="0"/>
    </xf>
    <xf numFmtId="20" fontId="20" fillId="0" borderId="9" xfId="0" applyNumberFormat="1" applyFont="1" applyBorder="1" applyAlignment="1" applyProtection="1">
      <alignment vertical="center" wrapText="1"/>
      <protection locked="0"/>
    </xf>
    <xf numFmtId="0" fontId="20" fillId="0" borderId="9" xfId="0" applyFont="1" applyBorder="1" applyAlignment="1" applyProtection="1">
      <alignment vertical="center" wrapText="1"/>
      <protection locked="0"/>
    </xf>
    <xf numFmtId="0" fontId="20" fillId="0" borderId="21" xfId="0" applyFont="1" applyBorder="1" applyAlignment="1" applyProtection="1">
      <alignment vertical="center" wrapText="1"/>
      <protection locked="0"/>
    </xf>
    <xf numFmtId="0" fontId="20" fillId="0" borderId="20" xfId="0" applyFont="1" applyBorder="1" applyAlignment="1" applyProtection="1">
      <alignment vertical="center" wrapText="1"/>
      <protection locked="0"/>
    </xf>
    <xf numFmtId="0" fontId="20" fillId="0" borderId="22" xfId="0" applyFont="1" applyBorder="1" applyAlignment="1" applyProtection="1">
      <alignment horizontal="left" vertical="center" wrapText="1"/>
      <protection locked="0"/>
    </xf>
    <xf numFmtId="0" fontId="20" fillId="0" borderId="23" xfId="0" applyFont="1" applyBorder="1" applyAlignment="1" applyProtection="1">
      <alignment vertical="center" wrapText="1"/>
      <protection locked="0"/>
    </xf>
    <xf numFmtId="0" fontId="20" fillId="0" borderId="24" xfId="0" applyFont="1" applyBorder="1" applyAlignment="1" applyProtection="1">
      <alignment vertical="center" wrapText="1"/>
      <protection locked="0"/>
    </xf>
    <xf numFmtId="0" fontId="20" fillId="0" borderId="22" xfId="0" applyFont="1" applyBorder="1" applyAlignment="1" applyProtection="1">
      <alignment vertical="center" wrapText="1"/>
      <protection locked="0"/>
    </xf>
    <xf numFmtId="0" fontId="33" fillId="11" borderId="0" xfId="0" applyFont="1" applyFill="1" applyProtection="1"/>
    <xf numFmtId="0" fontId="14" fillId="11" borderId="0" xfId="0" applyFont="1" applyFill="1" applyProtection="1"/>
    <xf numFmtId="0" fontId="34" fillId="0" borderId="0" xfId="0" applyFont="1" applyBorder="1" applyAlignment="1" applyProtection="1">
      <alignment horizontal="center"/>
      <protection locked="0"/>
    </xf>
    <xf numFmtId="0" fontId="34" fillId="0" borderId="16" xfId="0" applyFont="1" applyBorder="1" applyAlignment="1" applyProtection="1">
      <alignment horizontal="center"/>
      <protection locked="0"/>
    </xf>
    <xf numFmtId="0" fontId="20" fillId="0" borderId="9" xfId="0" applyFont="1" applyBorder="1" applyProtection="1">
      <protection locked="0"/>
    </xf>
    <xf numFmtId="167" fontId="35" fillId="0" borderId="26" xfId="0" applyNumberFormat="1" applyFont="1" applyBorder="1" applyAlignment="1" applyProtection="1">
      <alignment horizontal="left" wrapText="1"/>
    </xf>
    <xf numFmtId="0" fontId="29" fillId="0" borderId="0" xfId="0" applyFont="1" applyFill="1"/>
    <xf numFmtId="0" fontId="0" fillId="0" borderId="9" xfId="0" applyBorder="1" applyAlignment="1">
      <alignment vertical="center" wrapText="1"/>
    </xf>
    <xf numFmtId="0" fontId="29" fillId="0" borderId="12" xfId="0" applyFont="1" applyBorder="1" applyAlignment="1" applyProtection="1">
      <alignment horizontal="center"/>
      <protection locked="0"/>
    </xf>
    <xf numFmtId="0" fontId="0" fillId="0" borderId="0" xfId="0" applyBorder="1" applyProtection="1"/>
    <xf numFmtId="0" fontId="0" fillId="0" borderId="0" xfId="0" applyAlignment="1" applyProtection="1"/>
    <xf numFmtId="0" fontId="0" fillId="0" borderId="0" xfId="0" applyBorder="1" applyAlignment="1" applyProtection="1"/>
    <xf numFmtId="0" fontId="14" fillId="0" borderId="0" xfId="0" applyFont="1" applyProtection="1"/>
    <xf numFmtId="0" fontId="36" fillId="0" borderId="6" xfId="0" applyFont="1" applyBorder="1" applyAlignment="1" applyProtection="1">
      <alignment horizontal="center" vertical="center"/>
      <protection locked="0"/>
    </xf>
    <xf numFmtId="0" fontId="36" fillId="0" borderId="0" xfId="0" applyFont="1" applyFill="1" applyBorder="1" applyAlignment="1">
      <alignment vertical="center"/>
    </xf>
    <xf numFmtId="0" fontId="36" fillId="0" borderId="0" xfId="0" applyFont="1" applyFill="1" applyBorder="1" applyAlignment="1">
      <alignment horizontal="left" vertical="center"/>
    </xf>
    <xf numFmtId="0" fontId="0" fillId="0" borderId="28" xfId="0" applyFill="1" applyBorder="1"/>
    <xf numFmtId="0" fontId="0" fillId="0" borderId="0" xfId="0" applyFill="1" applyBorder="1"/>
    <xf numFmtId="0" fontId="36" fillId="0" borderId="0" xfId="0" applyFont="1" applyFill="1" applyBorder="1" applyAlignment="1">
      <alignment horizontal="right" vertical="center"/>
    </xf>
    <xf numFmtId="0" fontId="16" fillId="0" borderId="0" xfId="0" applyFont="1" applyFill="1"/>
    <xf numFmtId="0" fontId="0" fillId="0" borderId="0" xfId="0" applyFont="1" applyBorder="1"/>
    <xf numFmtId="0" fontId="20" fillId="0" borderId="31" xfId="0" applyFont="1" applyBorder="1" applyAlignment="1" applyProtection="1">
      <alignment vertical="center" wrapText="1"/>
      <protection locked="0"/>
    </xf>
    <xf numFmtId="0" fontId="20" fillId="0" borderId="32" xfId="0" applyFont="1" applyBorder="1" applyAlignment="1" applyProtection="1">
      <alignment vertical="center" wrapText="1"/>
      <protection locked="0"/>
    </xf>
    <xf numFmtId="0" fontId="0" fillId="0" borderId="9" xfId="0" applyBorder="1" applyAlignment="1">
      <alignment horizontal="left" vertical="center" wrapText="1"/>
    </xf>
    <xf numFmtId="0" fontId="38" fillId="0" borderId="0" xfId="0" applyFont="1" applyAlignment="1">
      <alignment horizontal="center"/>
    </xf>
    <xf numFmtId="0" fontId="16" fillId="0" borderId="9" xfId="0" applyFont="1" applyBorder="1" applyAlignment="1">
      <alignment horizontal="left" vertical="center" wrapText="1"/>
    </xf>
    <xf numFmtId="0" fontId="38" fillId="0" borderId="0" xfId="0" applyFont="1" applyAlignment="1">
      <alignment horizontal="left"/>
    </xf>
    <xf numFmtId="16" fontId="0" fillId="0" borderId="9" xfId="0" applyNumberFormat="1" applyBorder="1" applyAlignment="1">
      <alignment horizontal="left" vertical="center"/>
    </xf>
    <xf numFmtId="0" fontId="0" fillId="0" borderId="21" xfId="0" applyBorder="1" applyAlignment="1" applyProtection="1">
      <alignment vertical="center"/>
      <protection locked="0"/>
    </xf>
    <xf numFmtId="0" fontId="17" fillId="0" borderId="0" xfId="0" applyFont="1" applyBorder="1" applyAlignment="1" applyProtection="1">
      <alignment horizontal="center" vertical="center" wrapText="1"/>
    </xf>
    <xf numFmtId="0" fontId="23" fillId="0" borderId="0" xfId="0" applyFont="1" applyBorder="1" applyAlignment="1" applyProtection="1">
      <alignment horizontal="center" vertical="center" wrapText="1"/>
    </xf>
    <xf numFmtId="0" fontId="0" fillId="0" borderId="0" xfId="0" applyFont="1" applyBorder="1" applyAlignment="1" applyProtection="1">
      <alignment horizontal="left" wrapText="1"/>
    </xf>
    <xf numFmtId="0" fontId="16" fillId="0" borderId="0" xfId="0" applyFont="1" applyBorder="1" applyProtection="1"/>
    <xf numFmtId="0" fontId="36" fillId="0" borderId="0" xfId="0" applyFont="1" applyProtection="1"/>
    <xf numFmtId="0" fontId="16" fillId="0" borderId="0" xfId="0" applyFont="1" applyBorder="1" applyAlignment="1" applyProtection="1">
      <alignment vertical="center"/>
    </xf>
    <xf numFmtId="165" fontId="41" fillId="0" borderId="0" xfId="3" applyNumberFormat="1" applyFont="1" applyBorder="1" applyAlignment="1" applyProtection="1">
      <alignment horizontal="center" vertical="center"/>
    </xf>
    <xf numFmtId="0" fontId="0" fillId="0" borderId="6" xfId="0" applyFont="1" applyBorder="1" applyAlignment="1" applyProtection="1">
      <alignment horizontal="center" vertical="center" wrapText="1"/>
    </xf>
    <xf numFmtId="0" fontId="0" fillId="0" borderId="4" xfId="0" applyFont="1" applyBorder="1" applyAlignment="1" applyProtection="1">
      <alignment horizontal="center" vertical="center" wrapText="1"/>
    </xf>
    <xf numFmtId="14" fontId="0" fillId="0" borderId="4" xfId="0" applyNumberFormat="1" applyFont="1" applyBorder="1" applyAlignment="1" applyProtection="1">
      <alignment horizontal="center" vertical="center" wrapText="1"/>
    </xf>
    <xf numFmtId="0" fontId="0" fillId="0" borderId="5" xfId="0" applyFont="1" applyBorder="1" applyAlignment="1" applyProtection="1">
      <alignment horizontal="center" vertical="center" wrapText="1"/>
    </xf>
    <xf numFmtId="0" fontId="0" fillId="0" borderId="0" xfId="0" applyBorder="1" applyAlignment="1" applyProtection="1">
      <alignment horizontal="center"/>
    </xf>
    <xf numFmtId="0" fontId="27" fillId="0" borderId="0" xfId="0" applyFont="1" applyBorder="1" applyAlignment="1" applyProtection="1">
      <alignment horizontal="center" vertical="center" wrapText="1"/>
    </xf>
    <xf numFmtId="0" fontId="0" fillId="0" borderId="0" xfId="0" applyFont="1" applyBorder="1" applyAlignment="1" applyProtection="1">
      <alignment horizontal="left" vertical="center" wrapText="1"/>
    </xf>
    <xf numFmtId="0" fontId="0" fillId="0" borderId="0" xfId="0" applyFont="1" applyBorder="1" applyAlignment="1" applyProtection="1">
      <alignment horizontal="center" vertical="center" wrapText="1"/>
    </xf>
    <xf numFmtId="0" fontId="0" fillId="2" borderId="44" xfId="0" applyFill="1" applyBorder="1" applyAlignment="1" applyProtection="1"/>
    <xf numFmtId="0" fontId="26" fillId="0" borderId="0" xfId="0" applyFont="1" applyAlignment="1" applyProtection="1">
      <alignment vertical="top"/>
    </xf>
    <xf numFmtId="0" fontId="22" fillId="2" borderId="9" xfId="0" applyFont="1" applyFill="1" applyBorder="1" applyProtection="1"/>
    <xf numFmtId="0" fontId="16" fillId="0" borderId="0" xfId="0" applyFont="1" applyProtection="1"/>
    <xf numFmtId="0" fontId="45" fillId="0" borderId="0" xfId="0" applyFont="1" applyBorder="1" applyAlignment="1" applyProtection="1">
      <alignment horizontal="center" vertical="center" wrapText="1"/>
    </xf>
    <xf numFmtId="0" fontId="22" fillId="0" borderId="0" xfId="0" applyFont="1" applyFill="1" applyBorder="1" applyAlignment="1" applyProtection="1">
      <alignment horizontal="left" vertical="top" wrapText="1"/>
    </xf>
    <xf numFmtId="0" fontId="23" fillId="0" borderId="0" xfId="0" applyFont="1" applyFill="1" applyBorder="1" applyAlignment="1" applyProtection="1">
      <alignment horizontal="right" wrapText="1"/>
    </xf>
    <xf numFmtId="0" fontId="14" fillId="11" borderId="17" xfId="0" applyFont="1" applyFill="1" applyBorder="1" applyAlignment="1" applyProtection="1">
      <alignment horizontal="center" vertical="center"/>
    </xf>
    <xf numFmtId="0" fontId="0" fillId="3" borderId="0" xfId="0" applyFill="1" applyBorder="1" applyProtection="1"/>
    <xf numFmtId="0" fontId="41" fillId="0" borderId="0" xfId="0" applyFont="1" applyProtection="1"/>
    <xf numFmtId="0" fontId="44" fillId="3" borderId="0" xfId="0" applyFont="1" applyFill="1" applyBorder="1" applyAlignment="1" applyProtection="1">
      <alignment vertical="center"/>
    </xf>
    <xf numFmtId="0" fontId="48" fillId="0" borderId="0" xfId="0" applyFont="1" applyFill="1" applyBorder="1" applyAlignment="1" applyProtection="1">
      <alignment vertical="center"/>
    </xf>
    <xf numFmtId="0" fontId="49" fillId="3" borderId="0" xfId="0" applyFont="1" applyFill="1" applyBorder="1" applyAlignment="1" applyProtection="1">
      <alignment vertical="center" wrapText="1"/>
    </xf>
    <xf numFmtId="0" fontId="48" fillId="0" borderId="0" xfId="0" applyFont="1" applyFill="1" applyBorder="1" applyAlignment="1" applyProtection="1">
      <alignment horizontal="center" vertical="center"/>
    </xf>
    <xf numFmtId="0" fontId="47" fillId="0" borderId="0" xfId="0" applyFont="1" applyProtection="1"/>
    <xf numFmtId="165" fontId="20" fillId="0" borderId="0" xfId="3" applyNumberFormat="1" applyFont="1"/>
    <xf numFmtId="0" fontId="50" fillId="0" borderId="63" xfId="0" applyFont="1" applyBorder="1" applyAlignment="1" applyProtection="1">
      <alignment vertical="center"/>
    </xf>
    <xf numFmtId="0" fontId="50" fillId="0" borderId="12" xfId="0" applyFont="1" applyBorder="1" applyAlignment="1" applyProtection="1">
      <alignment vertical="center"/>
    </xf>
    <xf numFmtId="0" fontId="48" fillId="0" borderId="53" xfId="0" applyFont="1" applyFill="1" applyBorder="1" applyAlignment="1" applyProtection="1">
      <alignment horizontal="center" vertical="center"/>
    </xf>
    <xf numFmtId="0" fontId="49" fillId="0" borderId="53" xfId="0" applyFont="1" applyFill="1" applyBorder="1" applyAlignment="1" applyProtection="1">
      <alignment vertical="center" wrapText="1"/>
    </xf>
    <xf numFmtId="0" fontId="0" fillId="0" borderId="53" xfId="0" applyFill="1" applyBorder="1" applyProtection="1"/>
    <xf numFmtId="0" fontId="0" fillId="0" borderId="1" xfId="0" applyBorder="1" applyProtection="1"/>
    <xf numFmtId="0" fontId="48" fillId="0" borderId="3" xfId="0" applyFont="1" applyFill="1" applyBorder="1" applyAlignment="1" applyProtection="1">
      <alignment horizontal="center" vertical="center"/>
    </xf>
    <xf numFmtId="0" fontId="49" fillId="0" borderId="3" xfId="0" applyFont="1" applyFill="1" applyBorder="1" applyAlignment="1" applyProtection="1">
      <alignment vertical="center" wrapText="1"/>
    </xf>
    <xf numFmtId="0" fontId="0" fillId="0" borderId="3" xfId="0" applyFill="1" applyBorder="1" applyProtection="1"/>
    <xf numFmtId="0" fontId="48" fillId="0" borderId="1" xfId="0" applyFont="1" applyFill="1" applyBorder="1" applyAlignment="1" applyProtection="1">
      <alignment horizontal="center" vertical="center"/>
    </xf>
    <xf numFmtId="0" fontId="49" fillId="0" borderId="1" xfId="0" applyFont="1" applyFill="1" applyBorder="1" applyAlignment="1" applyProtection="1">
      <alignment vertical="center" wrapText="1"/>
    </xf>
    <xf numFmtId="0" fontId="0" fillId="0" borderId="38" xfId="0" applyFill="1" applyBorder="1" applyProtection="1"/>
    <xf numFmtId="168" fontId="41" fillId="13" borderId="5" xfId="3" applyNumberFormat="1" applyFont="1" applyFill="1" applyBorder="1" applyAlignment="1" applyProtection="1">
      <alignment horizontal="center" vertical="center"/>
    </xf>
    <xf numFmtId="168" fontId="41" fillId="13" borderId="6" xfId="0" applyNumberFormat="1" applyFont="1" applyFill="1" applyBorder="1" applyProtection="1"/>
    <xf numFmtId="0" fontId="0" fillId="0" borderId="0" xfId="0" applyAlignment="1">
      <alignment vertical="center"/>
    </xf>
    <xf numFmtId="165" fontId="51" fillId="0" borderId="63" xfId="0" applyNumberFormat="1" applyFont="1" applyBorder="1" applyAlignment="1" applyProtection="1">
      <alignment vertical="center"/>
    </xf>
    <xf numFmtId="165" fontId="51" fillId="0" borderId="12" xfId="0" applyNumberFormat="1" applyFont="1" applyBorder="1" applyAlignment="1" applyProtection="1">
      <alignment vertical="center"/>
    </xf>
    <xf numFmtId="0" fontId="0" fillId="0" borderId="9" xfId="0" applyBorder="1" applyAlignment="1">
      <alignment horizontal="left" vertical="center" wrapText="1"/>
    </xf>
    <xf numFmtId="165" fontId="41" fillId="13" borderId="5" xfId="3" applyNumberFormat="1" applyFont="1" applyFill="1" applyBorder="1" applyAlignment="1" applyProtection="1">
      <alignment horizontal="center" vertical="center"/>
    </xf>
    <xf numFmtId="1" fontId="41" fillId="13" borderId="43" xfId="3" applyNumberFormat="1" applyFont="1" applyFill="1" applyBorder="1" applyAlignment="1" applyProtection="1">
      <alignment horizontal="center" vertical="center"/>
    </xf>
    <xf numFmtId="0" fontId="0" fillId="0" borderId="60" xfId="0" applyFill="1" applyBorder="1" applyProtection="1"/>
    <xf numFmtId="1" fontId="41" fillId="13" borderId="6" xfId="3" applyNumberFormat="1" applyFont="1" applyFill="1" applyBorder="1" applyAlignment="1" applyProtection="1">
      <alignment horizontal="center" vertical="center"/>
    </xf>
    <xf numFmtId="0" fontId="27" fillId="0" borderId="0" xfId="0" applyFont="1" applyAlignment="1" applyProtection="1">
      <alignment horizontal="right"/>
    </xf>
    <xf numFmtId="0" fontId="16" fillId="0" borderId="0" xfId="0" applyFont="1" applyFill="1" applyBorder="1" applyAlignment="1">
      <alignment horizontal="left" vertical="center" wrapText="1"/>
    </xf>
    <xf numFmtId="0" fontId="0" fillId="0" borderId="9" xfId="0" applyFill="1" applyBorder="1" applyAlignment="1">
      <alignment horizontal="left" vertical="center" wrapText="1"/>
    </xf>
    <xf numFmtId="0" fontId="57" fillId="0" borderId="9" xfId="1" applyFont="1" applyFill="1" applyBorder="1" applyAlignment="1">
      <alignment horizontal="left" vertical="center" wrapText="1"/>
    </xf>
    <xf numFmtId="0" fontId="22" fillId="2" borderId="14" xfId="0" applyFont="1" applyFill="1" applyBorder="1" applyProtection="1"/>
    <xf numFmtId="0" fontId="0" fillId="0" borderId="41" xfId="0" applyBorder="1" applyAlignment="1" applyProtection="1"/>
    <xf numFmtId="0" fontId="0" fillId="0" borderId="42" xfId="0" applyBorder="1" applyAlignment="1" applyProtection="1"/>
    <xf numFmtId="0" fontId="0" fillId="0" borderId="18" xfId="0" applyBorder="1" applyAlignment="1" applyProtection="1"/>
    <xf numFmtId="0" fontId="0" fillId="0" borderId="58" xfId="0" applyBorder="1" applyAlignment="1" applyProtection="1"/>
    <xf numFmtId="0" fontId="0" fillId="0" borderId="59" xfId="0" applyBorder="1" applyAlignment="1" applyProtection="1"/>
    <xf numFmtId="0" fontId="0" fillId="0" borderId="60" xfId="0" applyBorder="1" applyAlignment="1" applyProtection="1"/>
    <xf numFmtId="0" fontId="36" fillId="0" borderId="4" xfId="0" applyFont="1" applyBorder="1" applyAlignment="1" applyProtection="1">
      <alignment horizontal="center" vertical="center"/>
      <protection locked="0"/>
    </xf>
    <xf numFmtId="168" fontId="40" fillId="3" borderId="17" xfId="0" applyNumberFormat="1" applyFont="1" applyFill="1" applyBorder="1" applyAlignment="1" applyProtection="1">
      <alignment horizontal="center" vertical="center" wrapText="1"/>
    </xf>
    <xf numFmtId="0" fontId="14" fillId="11" borderId="27" xfId="0" applyFont="1" applyFill="1" applyBorder="1" applyAlignment="1" applyProtection="1">
      <alignment horizontal="center" vertical="center"/>
    </xf>
    <xf numFmtId="0" fontId="37" fillId="3" borderId="37" xfId="0" applyFont="1" applyFill="1" applyBorder="1" applyAlignment="1" applyProtection="1">
      <alignment horizontal="center" vertical="center"/>
    </xf>
    <xf numFmtId="0" fontId="36" fillId="0" borderId="5" xfId="0" applyFont="1" applyBorder="1" applyAlignment="1" applyProtection="1">
      <alignment horizontal="center" vertical="center"/>
      <protection locked="0"/>
    </xf>
    <xf numFmtId="0" fontId="0" fillId="0" borderId="9" xfId="0" applyBorder="1"/>
    <xf numFmtId="0" fontId="0" fillId="0" borderId="0" xfId="0" applyAlignment="1">
      <alignment horizontal="left"/>
    </xf>
    <xf numFmtId="9" fontId="0" fillId="0" borderId="0" xfId="0" applyNumberFormat="1" applyAlignment="1">
      <alignment horizontal="left"/>
    </xf>
    <xf numFmtId="0" fontId="0" fillId="0" borderId="0" xfId="0" applyFill="1" applyBorder="1" applyAlignment="1">
      <alignment horizontal="left" vertical="center"/>
    </xf>
    <xf numFmtId="165" fontId="0" fillId="0" borderId="9" xfId="0" applyNumberFormat="1" applyBorder="1"/>
    <xf numFmtId="0" fontId="20" fillId="0" borderId="0" xfId="0" applyFont="1" applyBorder="1" applyAlignment="1" applyProtection="1">
      <alignment vertical="center" wrapText="1"/>
    </xf>
    <xf numFmtId="0" fontId="20" fillId="0" borderId="0" xfId="0" applyFont="1" applyBorder="1" applyAlignment="1" applyProtection="1">
      <alignment horizontal="center" vertical="center" wrapText="1"/>
    </xf>
    <xf numFmtId="0" fontId="58" fillId="0" borderId="0" xfId="0" applyFont="1" applyFill="1" applyBorder="1" applyAlignment="1">
      <alignment horizontal="left" vertical="center" wrapText="1"/>
    </xf>
    <xf numFmtId="0" fontId="60" fillId="0" borderId="0" xfId="0" applyFont="1" applyProtection="1"/>
    <xf numFmtId="168" fontId="41" fillId="13" borderId="6" xfId="3" applyNumberFormat="1" applyFont="1" applyFill="1" applyBorder="1" applyAlignment="1" applyProtection="1">
      <alignment horizontal="center" vertical="center"/>
    </xf>
    <xf numFmtId="0" fontId="47" fillId="0" borderId="46" xfId="0" applyFont="1" applyBorder="1"/>
    <xf numFmtId="0" fontId="47" fillId="0" borderId="88" xfId="0" applyFont="1" applyBorder="1"/>
    <xf numFmtId="0" fontId="47" fillId="0" borderId="45" xfId="0" applyFont="1" applyBorder="1"/>
    <xf numFmtId="0" fontId="47" fillId="0" borderId="34" xfId="0" applyFont="1" applyBorder="1"/>
    <xf numFmtId="0" fontId="47" fillId="2" borderId="81" xfId="0" applyFont="1" applyFill="1" applyBorder="1" applyAlignment="1" applyProtection="1">
      <alignment vertical="center" wrapText="1"/>
    </xf>
    <xf numFmtId="0" fontId="47" fillId="2" borderId="86" xfId="0" applyFont="1" applyFill="1" applyBorder="1" applyAlignment="1" applyProtection="1">
      <alignment vertical="center" wrapText="1"/>
    </xf>
    <xf numFmtId="0" fontId="47" fillId="2" borderId="77" xfId="0" applyFont="1" applyFill="1" applyBorder="1" applyAlignment="1" applyProtection="1">
      <alignment vertical="center" wrapText="1"/>
    </xf>
    <xf numFmtId="0" fontId="47" fillId="2" borderId="87" xfId="0" applyFont="1" applyFill="1" applyBorder="1" applyAlignment="1" applyProtection="1">
      <alignment vertical="center" wrapText="1"/>
    </xf>
    <xf numFmtId="0" fontId="64" fillId="3" borderId="53" xfId="0" applyFont="1" applyFill="1" applyBorder="1" applyAlignment="1" applyProtection="1">
      <alignment vertical="center"/>
    </xf>
    <xf numFmtId="0" fontId="47" fillId="3" borderId="26" xfId="0" applyFont="1" applyFill="1" applyBorder="1" applyProtection="1"/>
    <xf numFmtId="0" fontId="47" fillId="2" borderId="42" xfId="0" applyFont="1" applyFill="1" applyBorder="1" applyAlignment="1" applyProtection="1">
      <alignment vertical="center" wrapText="1"/>
    </xf>
    <xf numFmtId="0" fontId="47" fillId="2" borderId="84" xfId="0" applyFont="1" applyFill="1" applyBorder="1" applyAlignment="1" applyProtection="1">
      <alignment vertical="center" wrapText="1"/>
    </xf>
    <xf numFmtId="0" fontId="47" fillId="2" borderId="85" xfId="0" applyFont="1" applyFill="1" applyBorder="1" applyAlignment="1" applyProtection="1">
      <alignment vertical="center" wrapText="1"/>
    </xf>
    <xf numFmtId="0" fontId="67" fillId="11" borderId="27" xfId="0" applyFont="1" applyFill="1" applyBorder="1" applyAlignment="1" applyProtection="1">
      <alignment horizontal="center" vertical="center" wrapText="1"/>
    </xf>
    <xf numFmtId="0" fontId="68" fillId="0" borderId="0" xfId="0" applyFont="1" applyFill="1" applyBorder="1" applyAlignment="1" applyProtection="1">
      <alignment vertical="center"/>
    </xf>
    <xf numFmtId="0" fontId="23" fillId="0" borderId="0" xfId="0" applyFont="1" applyProtection="1"/>
    <xf numFmtId="0" fontId="69" fillId="0" borderId="0" xfId="0" applyFont="1" applyFill="1" applyBorder="1" applyAlignment="1" applyProtection="1"/>
    <xf numFmtId="0" fontId="70" fillId="0" borderId="0" xfId="0" applyFont="1" applyProtection="1"/>
    <xf numFmtId="0" fontId="70" fillId="0" borderId="0" xfId="0" applyFont="1" applyFill="1" applyBorder="1" applyAlignment="1" applyProtection="1">
      <alignment vertical="center"/>
    </xf>
    <xf numFmtId="0" fontId="27" fillId="0" borderId="0" xfId="0" applyFont="1" applyFill="1" applyBorder="1" applyAlignment="1" applyProtection="1">
      <alignment horizontal="right" wrapText="1"/>
    </xf>
    <xf numFmtId="0" fontId="27" fillId="0" borderId="0" xfId="0" applyFont="1" applyFill="1" applyBorder="1" applyAlignment="1" applyProtection="1">
      <alignment horizontal="right"/>
    </xf>
    <xf numFmtId="0" fontId="27" fillId="2" borderId="9" xfId="0" applyFont="1" applyFill="1" applyBorder="1" applyAlignment="1" applyProtection="1"/>
    <xf numFmtId="0" fontId="27" fillId="2" borderId="9" xfId="0" applyFont="1" applyFill="1" applyBorder="1" applyAlignment="1" applyProtection="1">
      <alignment horizontal="center"/>
    </xf>
    <xf numFmtId="0" fontId="39" fillId="0" borderId="0" xfId="0" applyFont="1" applyBorder="1" applyAlignment="1" applyProtection="1">
      <alignment horizontal="left" wrapText="1"/>
    </xf>
    <xf numFmtId="0" fontId="39" fillId="0" borderId="0" xfId="0" applyFont="1" applyBorder="1" applyAlignment="1" applyProtection="1">
      <alignment wrapText="1"/>
    </xf>
    <xf numFmtId="0" fontId="39" fillId="0" borderId="0" xfId="0" applyFont="1" applyFill="1" applyBorder="1" applyAlignment="1" applyProtection="1"/>
    <xf numFmtId="0" fontId="62" fillId="15" borderId="27" xfId="0" applyFont="1" applyFill="1" applyBorder="1" applyAlignment="1" applyProtection="1">
      <alignment horizontal="center" vertical="center"/>
    </xf>
    <xf numFmtId="0" fontId="56" fillId="0" borderId="0" xfId="0" applyFont="1" applyFill="1" applyBorder="1" applyAlignment="1" applyProtection="1">
      <alignment horizontal="right" vertical="center"/>
    </xf>
    <xf numFmtId="0" fontId="0" fillId="0" borderId="64" xfId="0" applyBorder="1" applyProtection="1"/>
    <xf numFmtId="0" fontId="32" fillId="0" borderId="0" xfId="0" applyFont="1" applyFill="1" applyAlignment="1" applyProtection="1">
      <alignment horizontal="right"/>
    </xf>
    <xf numFmtId="0" fontId="41" fillId="0" borderId="0" xfId="0" applyFont="1" applyFill="1" applyAlignment="1" applyProtection="1">
      <alignment horizontal="center"/>
    </xf>
    <xf numFmtId="0" fontId="0" fillId="0" borderId="59" xfId="0" applyFill="1" applyBorder="1" applyProtection="1"/>
    <xf numFmtId="0" fontId="32" fillId="0" borderId="0" xfId="0" applyFont="1" applyAlignment="1" applyProtection="1">
      <alignment horizontal="right"/>
    </xf>
    <xf numFmtId="0" fontId="0" fillId="0" borderId="65" xfId="0" applyBorder="1" applyProtection="1"/>
    <xf numFmtId="0" fontId="0" fillId="0" borderId="64" xfId="0" applyFill="1" applyBorder="1" applyProtection="1"/>
    <xf numFmtId="0" fontId="71" fillId="0" borderId="0" xfId="0" applyFont="1" applyFill="1" applyBorder="1" applyAlignment="1" applyProtection="1">
      <alignment horizontal="center" vertical="center"/>
    </xf>
    <xf numFmtId="0" fontId="37" fillId="3" borderId="37" xfId="0" applyFont="1" applyFill="1" applyBorder="1" applyAlignment="1" applyProtection="1">
      <alignment horizontal="center" vertical="center"/>
      <protection locked="0"/>
    </xf>
    <xf numFmtId="168" fontId="40" fillId="3" borderId="17" xfId="0" applyNumberFormat="1" applyFont="1" applyFill="1" applyBorder="1" applyAlignment="1" applyProtection="1">
      <alignment horizontal="center" vertical="center" wrapText="1"/>
      <protection locked="0"/>
    </xf>
    <xf numFmtId="0" fontId="47" fillId="0" borderId="0" xfId="0" applyFont="1" applyBorder="1" applyAlignment="1" applyProtection="1">
      <alignment vertical="top"/>
    </xf>
    <xf numFmtId="0" fontId="61" fillId="0" borderId="9" xfId="0" applyFont="1" applyBorder="1" applyAlignment="1" applyProtection="1">
      <alignment horizontal="center" vertical="center"/>
      <protection locked="0"/>
    </xf>
    <xf numFmtId="0" fontId="0" fillId="2" borderId="7" xfId="0" applyFill="1" applyBorder="1" applyAlignment="1" applyProtection="1">
      <alignment textRotation="90"/>
    </xf>
    <xf numFmtId="0" fontId="16" fillId="4" borderId="10" xfId="0" applyFont="1" applyFill="1" applyBorder="1" applyAlignment="1" applyProtection="1">
      <alignment textRotation="90"/>
    </xf>
    <xf numFmtId="0" fontId="16" fillId="4" borderId="10" xfId="0" applyFont="1" applyFill="1" applyBorder="1" applyAlignment="1" applyProtection="1">
      <alignment horizontal="center" wrapText="1"/>
    </xf>
    <xf numFmtId="0" fontId="16" fillId="5" borderId="10" xfId="0" applyFont="1" applyFill="1" applyBorder="1" applyAlignment="1" applyProtection="1">
      <alignment textRotation="90"/>
    </xf>
    <xf numFmtId="0" fontId="16" fillId="5" borderId="10" xfId="0" applyFont="1" applyFill="1" applyBorder="1" applyAlignment="1" applyProtection="1">
      <alignment horizontal="center" wrapText="1"/>
    </xf>
    <xf numFmtId="0" fontId="16" fillId="3" borderId="10" xfId="0" applyFont="1" applyFill="1" applyBorder="1" applyAlignment="1" applyProtection="1">
      <alignment textRotation="255"/>
    </xf>
    <xf numFmtId="0" fontId="19" fillId="2" borderId="9" xfId="0" applyFont="1" applyFill="1" applyBorder="1" applyProtection="1"/>
    <xf numFmtId="0" fontId="19" fillId="2" borderId="8" xfId="0" applyFont="1" applyFill="1" applyBorder="1" applyAlignment="1" applyProtection="1"/>
    <xf numFmtId="0" fontId="19" fillId="4" borderId="8" xfId="0" applyFont="1" applyFill="1" applyBorder="1" applyAlignment="1" applyProtection="1">
      <alignment textRotation="90"/>
    </xf>
    <xf numFmtId="0" fontId="16" fillId="5" borderId="8" xfId="0" applyFont="1" applyFill="1" applyBorder="1" applyAlignment="1" applyProtection="1">
      <alignment textRotation="90"/>
    </xf>
    <xf numFmtId="0" fontId="16" fillId="3" borderId="8" xfId="0" applyFont="1" applyFill="1" applyBorder="1" applyAlignment="1" applyProtection="1">
      <alignment horizontal="center"/>
    </xf>
    <xf numFmtId="0" fontId="0" fillId="0" borderId="9" xfId="0" applyBorder="1" applyAlignment="1" applyProtection="1">
      <alignment vertical="center" wrapText="1"/>
    </xf>
    <xf numFmtId="14" fontId="0" fillId="0" borderId="9" xfId="0" applyNumberFormat="1" applyBorder="1" applyAlignment="1" applyProtection="1">
      <alignment vertical="center" wrapText="1"/>
    </xf>
    <xf numFmtId="0" fontId="16" fillId="9" borderId="9" xfId="0" applyFont="1" applyFill="1" applyBorder="1" applyAlignment="1" applyProtection="1">
      <alignment horizontal="center" vertical="center" wrapText="1"/>
    </xf>
    <xf numFmtId="1" fontId="16" fillId="7" borderId="9" xfId="0" applyNumberFormat="1" applyFont="1" applyFill="1" applyBorder="1" applyAlignment="1" applyProtection="1">
      <alignment horizontal="center" vertical="center" wrapText="1"/>
    </xf>
    <xf numFmtId="0" fontId="16" fillId="5" borderId="9" xfId="0" applyFont="1" applyFill="1" applyBorder="1" applyAlignment="1" applyProtection="1">
      <alignment horizontal="center" vertical="center" wrapText="1"/>
    </xf>
    <xf numFmtId="0" fontId="16" fillId="6" borderId="9" xfId="0" applyFont="1" applyFill="1" applyBorder="1" applyAlignment="1" applyProtection="1">
      <alignment horizontal="center" vertical="center" wrapText="1"/>
    </xf>
    <xf numFmtId="0" fontId="16" fillId="8" borderId="9" xfId="0" applyFont="1" applyFill="1" applyBorder="1" applyAlignment="1" applyProtection="1">
      <alignment horizontal="center" vertical="center" wrapText="1"/>
    </xf>
    <xf numFmtId="0" fontId="0" fillId="0" borderId="0" xfId="0" applyAlignment="1" applyProtection="1">
      <alignment vertical="center" wrapText="1"/>
    </xf>
    <xf numFmtId="0" fontId="0" fillId="0" borderId="0" xfId="0" quotePrefix="1" applyProtection="1"/>
    <xf numFmtId="0" fontId="73" fillId="0" borderId="90" xfId="0" applyFont="1" applyBorder="1" applyAlignment="1">
      <alignment vertical="center" wrapText="1"/>
    </xf>
    <xf numFmtId="0" fontId="47" fillId="0" borderId="91" xfId="0" applyFont="1" applyBorder="1"/>
    <xf numFmtId="0" fontId="47" fillId="0" borderId="80" xfId="0" applyFont="1" applyBorder="1" applyAlignment="1">
      <alignment horizontal="left" vertical="center" wrapText="1"/>
    </xf>
    <xf numFmtId="0" fontId="47" fillId="0" borderId="80" xfId="0" applyFont="1" applyBorder="1"/>
    <xf numFmtId="0" fontId="47" fillId="0" borderId="35" xfId="0" applyFont="1" applyBorder="1"/>
    <xf numFmtId="0" fontId="47" fillId="0" borderId="79" xfId="0" applyFont="1" applyBorder="1"/>
    <xf numFmtId="0" fontId="73" fillId="2" borderId="92" xfId="0" applyFont="1" applyFill="1" applyBorder="1" applyAlignment="1">
      <alignment vertical="center" wrapText="1"/>
    </xf>
    <xf numFmtId="0" fontId="73" fillId="2" borderId="93" xfId="0" applyFont="1" applyFill="1" applyBorder="1" applyAlignment="1">
      <alignment horizontal="center" vertical="center" wrapText="1"/>
    </xf>
    <xf numFmtId="0" fontId="73" fillId="16" borderId="94" xfId="0" applyFont="1" applyFill="1" applyBorder="1" applyAlignment="1">
      <alignment vertical="center" wrapText="1"/>
    </xf>
    <xf numFmtId="0" fontId="74" fillId="0" borderId="9" xfId="0" applyFont="1" applyFill="1" applyBorder="1" applyAlignment="1" applyProtection="1">
      <alignment horizontal="center" vertical="center"/>
      <protection locked="0"/>
    </xf>
    <xf numFmtId="0" fontId="75" fillId="0" borderId="0" xfId="0" applyFont="1" applyProtection="1"/>
    <xf numFmtId="0" fontId="36" fillId="0" borderId="0" xfId="0" applyFont="1" applyAlignment="1" applyProtection="1">
      <alignment horizontal="right"/>
    </xf>
    <xf numFmtId="0" fontId="41" fillId="0" borderId="0" xfId="0" applyFont="1" applyFill="1" applyAlignment="1" applyProtection="1">
      <alignment horizontal="right"/>
    </xf>
    <xf numFmtId="168" fontId="22" fillId="0" borderId="9" xfId="0" applyNumberFormat="1" applyFont="1" applyBorder="1" applyAlignment="1" applyProtection="1">
      <alignment vertical="center" wrapText="1"/>
    </xf>
    <xf numFmtId="9" fontId="22" fillId="0" borderId="9" xfId="3" applyFont="1" applyBorder="1" applyAlignment="1" applyProtection="1">
      <alignment vertical="center" wrapText="1"/>
    </xf>
    <xf numFmtId="165" fontId="0" fillId="0" borderId="0" xfId="0" applyNumberFormat="1" applyBorder="1"/>
    <xf numFmtId="0" fontId="47" fillId="2" borderId="44" xfId="0" applyFont="1" applyFill="1" applyBorder="1" applyAlignment="1" applyProtection="1">
      <alignment vertical="center" wrapText="1"/>
    </xf>
    <xf numFmtId="0" fontId="47" fillId="2" borderId="44" xfId="0" applyFont="1" applyFill="1" applyBorder="1" applyProtection="1"/>
    <xf numFmtId="0" fontId="76" fillId="0" borderId="0" xfId="0" applyFont="1" applyAlignment="1" applyProtection="1">
      <alignment horizontal="right" vertical="top"/>
    </xf>
    <xf numFmtId="0" fontId="44" fillId="0" borderId="0" xfId="0" applyFont="1"/>
    <xf numFmtId="0" fontId="36" fillId="0" borderId="79" xfId="0" applyFont="1" applyBorder="1" applyAlignment="1" applyProtection="1">
      <alignment horizontal="center" vertical="center" wrapText="1"/>
    </xf>
    <xf numFmtId="0" fontId="36" fillId="0" borderId="67" xfId="0" applyFont="1" applyBorder="1" applyAlignment="1" applyProtection="1">
      <alignment horizontal="center" vertical="center" wrapText="1"/>
    </xf>
    <xf numFmtId="0" fontId="36" fillId="0" borderId="80" xfId="0" applyFont="1" applyBorder="1" applyAlignment="1" applyProtection="1">
      <alignment horizontal="center" vertical="center" wrapText="1"/>
    </xf>
    <xf numFmtId="0" fontId="36" fillId="0" borderId="15" xfId="0" applyFont="1" applyBorder="1" applyAlignment="1" applyProtection="1">
      <alignment horizontal="center" vertical="center" wrapText="1"/>
    </xf>
    <xf numFmtId="0" fontId="73" fillId="2" borderId="95" xfId="0" applyFont="1" applyFill="1" applyBorder="1" applyAlignment="1">
      <alignment vertical="center" wrapText="1"/>
    </xf>
    <xf numFmtId="0" fontId="79" fillId="0" borderId="0" xfId="0" applyFont="1" applyBorder="1" applyAlignment="1" applyProtection="1">
      <alignment horizontal="center"/>
    </xf>
    <xf numFmtId="0" fontId="44" fillId="0" borderId="0" xfId="0" applyNumberFormat="1" applyFont="1" applyBorder="1" applyAlignment="1" applyProtection="1">
      <alignment horizontal="center"/>
    </xf>
    <xf numFmtId="0" fontId="76" fillId="0" borderId="0" xfId="0" applyFont="1" applyProtection="1"/>
    <xf numFmtId="0" fontId="51" fillId="0" borderId="9" xfId="0" applyFont="1" applyBorder="1" applyAlignment="1">
      <alignment horizontal="center" vertical="center" wrapText="1"/>
    </xf>
    <xf numFmtId="0" fontId="50" fillId="2" borderId="44" xfId="0" applyFont="1" applyFill="1" applyBorder="1" applyAlignment="1" applyProtection="1">
      <alignment horizontal="right" vertical="center"/>
    </xf>
    <xf numFmtId="0" fontId="51" fillId="2" borderId="44" xfId="0" applyFont="1" applyFill="1" applyBorder="1" applyAlignment="1" applyProtection="1">
      <alignment horizontal="left" vertical="center"/>
    </xf>
    <xf numFmtId="0" fontId="49" fillId="3" borderId="0" xfId="0" applyFont="1" applyFill="1" applyBorder="1" applyAlignment="1" applyProtection="1">
      <alignment horizontal="right" vertical="center" wrapText="1"/>
    </xf>
    <xf numFmtId="9" fontId="41" fillId="13" borderId="5" xfId="3" applyNumberFormat="1" applyFont="1" applyFill="1" applyBorder="1" applyAlignment="1" applyProtection="1">
      <alignment horizontal="center" vertical="center"/>
    </xf>
    <xf numFmtId="0" fontId="81" fillId="0" borderId="0" xfId="0" applyFont="1" applyProtection="1"/>
    <xf numFmtId="0" fontId="25" fillId="0" borderId="0" xfId="0" applyFont="1" applyAlignment="1" applyProtection="1">
      <alignment horizontal="right"/>
    </xf>
    <xf numFmtId="0" fontId="47" fillId="0" borderId="45" xfId="0" applyFont="1" applyBorder="1" applyAlignment="1" applyProtection="1">
      <alignment vertical="center" wrapText="1"/>
    </xf>
    <xf numFmtId="0" fontId="47" fillId="0" borderId="46" xfId="0" applyFont="1" applyBorder="1" applyAlignment="1" applyProtection="1">
      <alignment vertical="center" wrapText="1"/>
    </xf>
    <xf numFmtId="0" fontId="47" fillId="0" borderId="8" xfId="0" applyFont="1" applyBorder="1" applyAlignment="1" applyProtection="1">
      <alignment vertical="center" wrapText="1"/>
    </xf>
    <xf numFmtId="0" fontId="22" fillId="0" borderId="102" xfId="0" applyFont="1" applyFill="1" applyBorder="1" applyAlignment="1" applyProtection="1">
      <alignment horizontal="center" vertical="center" wrapText="1"/>
    </xf>
    <xf numFmtId="0" fontId="22" fillId="0" borderId="25" xfId="0" applyFont="1" applyFill="1" applyBorder="1" applyAlignment="1" applyProtection="1">
      <alignment horizontal="center" vertical="center" wrapText="1"/>
    </xf>
    <xf numFmtId="0" fontId="22" fillId="10" borderId="6" xfId="0" applyFont="1" applyFill="1" applyBorder="1" applyAlignment="1" applyProtection="1">
      <alignment horizontal="center" vertical="center" wrapText="1"/>
    </xf>
    <xf numFmtId="0" fontId="20" fillId="0" borderId="103" xfId="0" applyFont="1" applyBorder="1" applyAlignment="1" applyProtection="1">
      <alignment horizontal="left" vertical="center" wrapText="1"/>
    </xf>
    <xf numFmtId="0" fontId="20" fillId="0" borderId="104" xfId="0" applyFont="1" applyBorder="1" applyAlignment="1" applyProtection="1">
      <alignment horizontal="left" vertical="center" wrapText="1"/>
    </xf>
    <xf numFmtId="0" fontId="20" fillId="0" borderId="105" xfId="0" applyFont="1" applyBorder="1" applyAlignment="1" applyProtection="1">
      <alignment horizontal="left" vertical="center" wrapText="1"/>
    </xf>
    <xf numFmtId="0" fontId="20" fillId="0" borderId="108" xfId="0" applyFont="1" applyBorder="1" applyAlignment="1" applyProtection="1">
      <alignment horizontal="left" vertical="center" wrapText="1"/>
    </xf>
    <xf numFmtId="0" fontId="20" fillId="0" borderId="109" xfId="0" applyFont="1" applyBorder="1" applyAlignment="1" applyProtection="1">
      <alignment horizontal="left" vertical="center" wrapText="1"/>
    </xf>
    <xf numFmtId="0" fontId="20" fillId="0" borderId="110" xfId="0" applyFont="1" applyBorder="1" applyAlignment="1" applyProtection="1">
      <alignment horizontal="left" vertical="center" wrapText="1"/>
    </xf>
    <xf numFmtId="0" fontId="20" fillId="0" borderId="113" xfId="0" applyFont="1" applyBorder="1" applyAlignment="1" applyProtection="1">
      <alignment horizontal="left" vertical="center" wrapText="1"/>
    </xf>
    <xf numFmtId="0" fontId="20" fillId="0" borderId="114" xfId="0" applyFont="1" applyBorder="1" applyAlignment="1" applyProtection="1">
      <alignment horizontal="left" vertical="center" wrapText="1"/>
    </xf>
    <xf numFmtId="0" fontId="20" fillId="0" borderId="115" xfId="0" applyFont="1" applyBorder="1" applyAlignment="1" applyProtection="1">
      <alignment horizontal="left" vertical="center" wrapText="1"/>
    </xf>
    <xf numFmtId="9" fontId="23" fillId="0" borderId="9" xfId="3" applyFont="1" applyFill="1" applyBorder="1" applyAlignment="1" applyProtection="1">
      <alignment horizontal="center"/>
    </xf>
    <xf numFmtId="0" fontId="16" fillId="0" borderId="9" xfId="0" applyFont="1" applyBorder="1" applyAlignment="1">
      <alignment horizontal="center"/>
    </xf>
    <xf numFmtId="0" fontId="0" fillId="0" borderId="0" xfId="0" applyFont="1" applyProtection="1"/>
    <xf numFmtId="0" fontId="0" fillId="0" borderId="0" xfId="0" applyFont="1"/>
    <xf numFmtId="0" fontId="16" fillId="11" borderId="0" xfId="0" applyFont="1" applyFill="1" applyBorder="1" applyAlignment="1" applyProtection="1">
      <alignment horizontal="center" vertical="top" wrapText="1"/>
    </xf>
    <xf numFmtId="0" fontId="16" fillId="0" borderId="0" xfId="0" applyFont="1" applyFill="1" applyBorder="1" applyAlignment="1"/>
    <xf numFmtId="14" fontId="20" fillId="0" borderId="0" xfId="0" applyNumberFormat="1" applyFont="1" applyProtection="1"/>
    <xf numFmtId="9" fontId="16" fillId="0" borderId="118" xfId="3" applyFont="1" applyFill="1" applyBorder="1" applyAlignment="1" applyProtection="1">
      <alignment horizontal="center"/>
    </xf>
    <xf numFmtId="9" fontId="16" fillId="0" borderId="119" xfId="3" applyFont="1" applyFill="1" applyBorder="1" applyAlignment="1" applyProtection="1">
      <alignment horizontal="center"/>
    </xf>
    <xf numFmtId="9" fontId="16" fillId="0" borderId="120" xfId="3" applyFont="1" applyFill="1" applyBorder="1" applyAlignment="1" applyProtection="1">
      <alignment horizontal="center"/>
    </xf>
    <xf numFmtId="0" fontId="22" fillId="2" borderId="121" xfId="0" applyFont="1" applyFill="1" applyBorder="1" applyAlignment="1" applyProtection="1">
      <alignment horizontal="center" vertical="center" wrapText="1"/>
    </xf>
    <xf numFmtId="0" fontId="22" fillId="2" borderId="42" xfId="0" applyFont="1" applyFill="1" applyBorder="1" applyAlignment="1" applyProtection="1">
      <alignment vertical="center"/>
    </xf>
    <xf numFmtId="0" fontId="20" fillId="0" borderId="105" xfId="0" applyFont="1" applyBorder="1" applyProtection="1"/>
    <xf numFmtId="0" fontId="20" fillId="0" borderId="110" xfId="0" applyFont="1" applyBorder="1" applyProtection="1"/>
    <xf numFmtId="0" fontId="20" fillId="0" borderId="115" xfId="0" applyFont="1" applyBorder="1" applyProtection="1"/>
    <xf numFmtId="0" fontId="0" fillId="17" borderId="0" xfId="0" applyFill="1"/>
    <xf numFmtId="0" fontId="22" fillId="16" borderId="41" xfId="0" applyFont="1" applyFill="1" applyBorder="1" applyProtection="1"/>
    <xf numFmtId="0" fontId="22" fillId="16" borderId="19" xfId="0" applyFont="1" applyFill="1" applyBorder="1" applyAlignment="1" applyProtection="1"/>
    <xf numFmtId="0" fontId="0" fillId="16" borderId="19" xfId="0" applyFill="1" applyBorder="1" applyProtection="1"/>
    <xf numFmtId="0" fontId="0" fillId="16" borderId="42" xfId="0" applyFill="1" applyBorder="1" applyProtection="1"/>
    <xf numFmtId="0" fontId="16" fillId="0" borderId="18" xfId="0" applyFont="1" applyFill="1" applyBorder="1" applyAlignment="1"/>
    <xf numFmtId="0" fontId="0" fillId="0" borderId="58" xfId="0" applyFill="1" applyBorder="1" applyProtection="1"/>
    <xf numFmtId="0" fontId="16" fillId="0" borderId="18" xfId="0" applyFont="1" applyFill="1" applyBorder="1" applyProtection="1"/>
    <xf numFmtId="0" fontId="0" fillId="0" borderId="58" xfId="0" applyBorder="1" applyProtection="1"/>
    <xf numFmtId="0" fontId="0" fillId="0" borderId="22" xfId="0" applyBorder="1" applyProtection="1"/>
    <xf numFmtId="0" fontId="0" fillId="0" borderId="53" xfId="0" applyFill="1" applyBorder="1" applyAlignment="1"/>
    <xf numFmtId="0" fontId="0" fillId="0" borderId="53" xfId="0" applyBorder="1" applyProtection="1"/>
    <xf numFmtId="0" fontId="0" fillId="0" borderId="60" xfId="0" applyBorder="1" applyProtection="1"/>
    <xf numFmtId="0" fontId="16" fillId="0" borderId="20" xfId="0" applyFont="1" applyBorder="1" applyAlignment="1">
      <alignment horizontal="center"/>
    </xf>
    <xf numFmtId="0" fontId="16" fillId="0" borderId="21" xfId="0" applyFont="1" applyBorder="1" applyAlignment="1"/>
    <xf numFmtId="0" fontId="0" fillId="0" borderId="22" xfId="0" applyBorder="1"/>
    <xf numFmtId="0" fontId="0" fillId="0" borderId="23" xfId="0" applyBorder="1"/>
    <xf numFmtId="9" fontId="0" fillId="0" borderId="23" xfId="0" applyNumberFormat="1" applyBorder="1"/>
    <xf numFmtId="0" fontId="0" fillId="0" borderId="24" xfId="0" applyBorder="1" applyAlignment="1"/>
    <xf numFmtId="0" fontId="47" fillId="0" borderId="0" xfId="0" applyFont="1" applyAlignment="1" applyProtection="1">
      <alignment horizontal="left"/>
      <protection locked="0"/>
    </xf>
    <xf numFmtId="0" fontId="27" fillId="0" borderId="0" xfId="0" applyFont="1" applyBorder="1" applyAlignment="1">
      <alignment horizontal="center" vertical="center" wrapText="1"/>
    </xf>
    <xf numFmtId="0" fontId="20" fillId="2" borderId="102" xfId="0" applyFont="1" applyFill="1" applyBorder="1" applyAlignment="1" applyProtection="1">
      <alignment horizontal="center" vertical="center"/>
    </xf>
    <xf numFmtId="0" fontId="20" fillId="2" borderId="25" xfId="0" applyFont="1" applyFill="1" applyBorder="1" applyAlignment="1" applyProtection="1">
      <alignment horizontal="center" vertical="center"/>
    </xf>
    <xf numFmtId="0" fontId="0" fillId="0" borderId="20" xfId="0" applyBorder="1" applyAlignment="1" applyProtection="1">
      <alignment vertical="center"/>
      <protection locked="0"/>
    </xf>
    <xf numFmtId="0" fontId="0" fillId="0" borderId="22" xfId="0" applyBorder="1" applyAlignment="1" applyProtection="1">
      <alignment vertical="center"/>
      <protection locked="0"/>
    </xf>
    <xf numFmtId="0" fontId="0" fillId="0" borderId="24" xfId="0" applyBorder="1" applyAlignment="1" applyProtection="1">
      <alignment vertical="center"/>
      <protection locked="0"/>
    </xf>
    <xf numFmtId="20" fontId="20" fillId="0" borderId="23" xfId="0" applyNumberFormat="1" applyFont="1" applyBorder="1" applyAlignment="1" applyProtection="1">
      <alignment vertical="center" wrapText="1"/>
      <protection locked="0"/>
    </xf>
    <xf numFmtId="0" fontId="27" fillId="10" borderId="61" xfId="0" applyFont="1" applyFill="1" applyBorder="1" applyAlignment="1" applyProtection="1">
      <alignment horizontal="center" vertical="center" wrapText="1"/>
    </xf>
    <xf numFmtId="0" fontId="20" fillId="10" borderId="76" xfId="0" applyFont="1" applyFill="1" applyBorder="1" applyAlignment="1" applyProtection="1">
      <alignment horizontal="center" vertical="center" wrapText="1"/>
    </xf>
    <xf numFmtId="0" fontId="20" fillId="10" borderId="62" xfId="0" applyFont="1" applyFill="1" applyBorder="1" applyAlignment="1" applyProtection="1">
      <alignment horizontal="center" vertical="center" wrapText="1"/>
    </xf>
    <xf numFmtId="0" fontId="20" fillId="0" borderId="8" xfId="0" applyFont="1" applyBorder="1" applyAlignment="1" applyProtection="1">
      <alignment vertical="center" wrapText="1"/>
      <protection locked="0"/>
    </xf>
    <xf numFmtId="0" fontId="20" fillId="2" borderId="83" xfId="0" applyFont="1" applyFill="1" applyBorder="1" applyAlignment="1" applyProtection="1">
      <alignment horizontal="center" vertical="center" wrapText="1"/>
    </xf>
    <xf numFmtId="0" fontId="20" fillId="2" borderId="125" xfId="0" applyFont="1" applyFill="1" applyBorder="1" applyAlignment="1" applyProtection="1">
      <alignment horizontal="center" vertical="center" wrapText="1"/>
    </xf>
    <xf numFmtId="0" fontId="20" fillId="2" borderId="114" xfId="0" applyFont="1" applyFill="1" applyBorder="1" applyAlignment="1" applyProtection="1">
      <alignment horizontal="center" vertical="center" wrapText="1"/>
    </xf>
    <xf numFmtId="0" fontId="20" fillId="2" borderId="123" xfId="0" applyFont="1" applyFill="1" applyBorder="1" applyAlignment="1" applyProtection="1">
      <alignment horizontal="center" vertical="center" wrapText="1"/>
    </xf>
    <xf numFmtId="0" fontId="20" fillId="2" borderId="126" xfId="0" applyFont="1" applyFill="1" applyBorder="1" applyAlignment="1" applyProtection="1">
      <alignment horizontal="center" vertical="center" wrapText="1"/>
    </xf>
    <xf numFmtId="0" fontId="20" fillId="2" borderId="115" xfId="0" applyFont="1" applyFill="1" applyBorder="1" applyAlignment="1" applyProtection="1">
      <alignment horizontal="center" vertical="center" wrapText="1"/>
    </xf>
    <xf numFmtId="0" fontId="20" fillId="2" borderId="127" xfId="0" applyFont="1" applyFill="1" applyBorder="1" applyAlignment="1" applyProtection="1">
      <alignment horizontal="center" vertical="center" wrapText="1"/>
    </xf>
    <xf numFmtId="0" fontId="22" fillId="0" borderId="0" xfId="0" applyFont="1" applyAlignment="1" applyProtection="1"/>
    <xf numFmtId="0" fontId="83" fillId="0" borderId="0" xfId="0" applyFont="1"/>
    <xf numFmtId="0" fontId="20" fillId="0" borderId="0" xfId="0" applyFont="1" applyBorder="1" applyAlignment="1">
      <alignment vertical="center" wrapText="1"/>
    </xf>
    <xf numFmtId="20" fontId="1" fillId="0" borderId="9" xfId="0" applyNumberFormat="1" applyFont="1" applyBorder="1" applyAlignment="1" applyProtection="1">
      <alignment vertical="center" wrapText="1"/>
      <protection locked="0"/>
    </xf>
    <xf numFmtId="0" fontId="1" fillId="0" borderId="20" xfId="0" applyFont="1" applyBorder="1" applyAlignment="1" applyProtection="1">
      <alignment horizontal="left" vertical="center" wrapText="1"/>
      <protection locked="0"/>
    </xf>
    <xf numFmtId="0" fontId="16" fillId="0" borderId="20" xfId="0" applyFont="1" applyBorder="1" applyAlignment="1">
      <alignment horizontal="center"/>
    </xf>
    <xf numFmtId="0" fontId="16" fillId="0" borderId="9" xfId="0" applyFont="1" applyBorder="1" applyAlignment="1">
      <alignment horizontal="center"/>
    </xf>
    <xf numFmtId="0" fontId="16" fillId="0" borderId="14" xfId="0" applyFont="1" applyBorder="1" applyAlignment="1">
      <alignment horizontal="center"/>
    </xf>
    <xf numFmtId="0" fontId="16" fillId="0" borderId="39" xfId="0" applyFont="1" applyBorder="1" applyAlignment="1">
      <alignment horizontal="center"/>
    </xf>
    <xf numFmtId="0" fontId="22" fillId="18" borderId="64" xfId="0" applyFont="1" applyFill="1" applyBorder="1" applyAlignment="1" applyProtection="1">
      <alignment horizontal="center"/>
    </xf>
    <xf numFmtId="0" fontId="22" fillId="18" borderId="1" xfId="0" applyFont="1" applyFill="1" applyBorder="1" applyAlignment="1" applyProtection="1">
      <alignment horizontal="center"/>
    </xf>
    <xf numFmtId="0" fontId="22" fillId="18" borderId="38" xfId="0" applyFont="1" applyFill="1" applyBorder="1" applyAlignment="1" applyProtection="1">
      <alignment horizontal="center"/>
    </xf>
    <xf numFmtId="0" fontId="21" fillId="0" borderId="12" xfId="0" applyFont="1" applyBorder="1" applyAlignment="1" applyProtection="1">
      <alignment horizontal="center" vertical="center" wrapText="1"/>
    </xf>
    <xf numFmtId="0" fontId="21" fillId="0" borderId="12" xfId="0" applyFont="1" applyBorder="1" applyAlignment="1" applyProtection="1">
      <alignment horizontal="center" vertical="center"/>
    </xf>
    <xf numFmtId="0" fontId="21" fillId="0" borderId="13" xfId="0" applyFont="1" applyBorder="1" applyAlignment="1" applyProtection="1">
      <alignment horizontal="center" vertical="center"/>
    </xf>
    <xf numFmtId="0" fontId="20" fillId="0" borderId="111" xfId="0" applyFont="1" applyBorder="1" applyAlignment="1" applyProtection="1">
      <alignment horizontal="center" vertical="center" wrapText="1"/>
    </xf>
    <xf numFmtId="0" fontId="20" fillId="0" borderId="112" xfId="0" applyFont="1" applyBorder="1" applyAlignment="1" applyProtection="1">
      <alignment horizontal="center" vertical="center" wrapText="1"/>
    </xf>
    <xf numFmtId="0" fontId="23" fillId="0" borderId="13" xfId="0" applyFont="1" applyBorder="1" applyAlignment="1">
      <alignment horizontal="left" vertical="center"/>
    </xf>
    <xf numFmtId="0" fontId="36" fillId="0" borderId="8" xfId="0" applyFont="1" applyBorder="1" applyAlignment="1">
      <alignment horizontal="left" vertical="center"/>
    </xf>
    <xf numFmtId="0" fontId="21" fillId="3" borderId="9" xfId="0" applyFont="1" applyFill="1" applyBorder="1" applyAlignment="1" applyProtection="1">
      <alignment horizontal="center"/>
    </xf>
    <xf numFmtId="0" fontId="23" fillId="0" borderId="9" xfId="0" applyFont="1" applyBorder="1" applyAlignment="1">
      <alignment horizontal="center"/>
    </xf>
    <xf numFmtId="0" fontId="22" fillId="0" borderId="0" xfId="0" applyFont="1" applyAlignment="1" applyProtection="1">
      <alignment horizontal="right"/>
    </xf>
    <xf numFmtId="0" fontId="21" fillId="3" borderId="67" xfId="0" applyFont="1" applyFill="1" applyBorder="1" applyAlignment="1" applyProtection="1">
      <alignment horizontal="center"/>
    </xf>
    <xf numFmtId="0" fontId="21" fillId="3" borderId="0" xfId="0" applyFont="1" applyFill="1" applyBorder="1" applyAlignment="1" applyProtection="1">
      <alignment horizontal="center"/>
    </xf>
    <xf numFmtId="0" fontId="20" fillId="0" borderId="104" xfId="0" applyFont="1" applyBorder="1" applyAlignment="1" applyProtection="1">
      <alignment horizontal="center"/>
    </xf>
    <xf numFmtId="0" fontId="20" fillId="0" borderId="45" xfId="0" applyFont="1" applyBorder="1" applyAlignment="1" applyProtection="1">
      <alignment horizontal="center"/>
    </xf>
    <xf numFmtId="0" fontId="22" fillId="2" borderId="99" xfId="0" applyFont="1" applyFill="1" applyBorder="1" applyAlignment="1" applyProtection="1">
      <alignment horizontal="center" vertical="center" wrapText="1"/>
    </xf>
    <xf numFmtId="0" fontId="22" fillId="2" borderId="122" xfId="0" applyFont="1" applyFill="1" applyBorder="1" applyAlignment="1" applyProtection="1">
      <alignment horizontal="center" vertical="center" wrapText="1"/>
    </xf>
    <xf numFmtId="0" fontId="27" fillId="19" borderId="61" xfId="0" applyFont="1" applyFill="1" applyBorder="1" applyAlignment="1" applyProtection="1">
      <alignment horizontal="center"/>
    </xf>
    <xf numFmtId="0" fontId="27" fillId="19" borderId="62" xfId="0" applyFont="1" applyFill="1" applyBorder="1" applyAlignment="1" applyProtection="1">
      <alignment horizontal="center"/>
    </xf>
    <xf numFmtId="0" fontId="22" fillId="2" borderId="100" xfId="0" applyFont="1" applyFill="1" applyBorder="1" applyAlignment="1" applyProtection="1">
      <alignment horizontal="center" vertical="center" wrapText="1"/>
    </xf>
    <xf numFmtId="0" fontId="21" fillId="3" borderId="9" xfId="0" applyFont="1" applyFill="1" applyBorder="1" applyAlignment="1">
      <alignment horizontal="center"/>
    </xf>
    <xf numFmtId="0" fontId="27" fillId="20" borderId="36" xfId="0" applyFont="1" applyFill="1" applyBorder="1" applyAlignment="1" applyProtection="1">
      <alignment horizontal="center"/>
    </xf>
    <xf numFmtId="0" fontId="27" fillId="20" borderId="26" xfId="0" applyFont="1" applyFill="1" applyBorder="1" applyAlignment="1" applyProtection="1">
      <alignment horizontal="center"/>
    </xf>
    <xf numFmtId="0" fontId="27" fillId="20" borderId="29" xfId="0" applyFont="1" applyFill="1" applyBorder="1" applyAlignment="1" applyProtection="1">
      <alignment horizontal="center"/>
    </xf>
    <xf numFmtId="0" fontId="20" fillId="0" borderId="106" xfId="0" applyFont="1" applyBorder="1" applyAlignment="1" applyProtection="1">
      <alignment horizontal="center" vertical="center" wrapText="1"/>
    </xf>
    <xf numFmtId="0" fontId="20" fillId="0" borderId="107" xfId="0" applyFont="1" applyBorder="1" applyAlignment="1" applyProtection="1">
      <alignment horizontal="center" vertical="center" wrapText="1"/>
    </xf>
    <xf numFmtId="0" fontId="27" fillId="21" borderId="1" xfId="0" applyFont="1" applyFill="1" applyBorder="1" applyAlignment="1" applyProtection="1">
      <alignment horizontal="center" vertical="center"/>
    </xf>
    <xf numFmtId="0" fontId="27" fillId="21" borderId="38" xfId="0" applyFont="1" applyFill="1" applyBorder="1" applyAlignment="1" applyProtection="1">
      <alignment horizontal="center" vertical="center"/>
    </xf>
    <xf numFmtId="0" fontId="22" fillId="2" borderId="101" xfId="0" applyFont="1" applyFill="1" applyBorder="1" applyAlignment="1" applyProtection="1">
      <alignment horizontal="center" vertical="center" wrapText="1"/>
    </xf>
    <xf numFmtId="0" fontId="20" fillId="0" borderId="116" xfId="0" applyFont="1" applyBorder="1" applyAlignment="1" applyProtection="1">
      <alignment horizontal="center" vertical="center" wrapText="1"/>
    </xf>
    <xf numFmtId="0" fontId="20" fillId="0" borderId="117" xfId="0" applyFont="1" applyBorder="1" applyAlignment="1" applyProtection="1">
      <alignment horizontal="center" vertical="center" wrapText="1"/>
    </xf>
    <xf numFmtId="0" fontId="36" fillId="0" borderId="9" xfId="0" applyFont="1" applyBorder="1" applyAlignment="1">
      <alignment horizontal="left"/>
    </xf>
    <xf numFmtId="0" fontId="22" fillId="0" borderId="0" xfId="0" applyFont="1" applyAlignment="1">
      <alignment horizontal="right"/>
    </xf>
    <xf numFmtId="0" fontId="27" fillId="0" borderId="0" xfId="0" applyFont="1" applyBorder="1" applyAlignment="1">
      <alignment horizontal="right"/>
    </xf>
    <xf numFmtId="0" fontId="23" fillId="2" borderId="9" xfId="0" applyFont="1" applyFill="1" applyBorder="1" applyAlignment="1">
      <alignment horizontal="center" vertical="center"/>
    </xf>
    <xf numFmtId="0" fontId="0" fillId="0" borderId="9" xfId="0" applyFont="1" applyBorder="1" applyAlignment="1">
      <alignment horizontal="left" vertical="center"/>
    </xf>
    <xf numFmtId="0" fontId="36" fillId="0" borderId="9" xfId="0" applyFont="1" applyBorder="1" applyAlignment="1" applyProtection="1">
      <alignment horizontal="center" vertical="center"/>
      <protection locked="0"/>
    </xf>
    <xf numFmtId="0" fontId="36" fillId="0" borderId="0" xfId="0" applyFont="1" applyAlignment="1">
      <alignment horizontal="center"/>
    </xf>
    <xf numFmtId="0" fontId="20" fillId="0" borderId="109" xfId="0" applyFont="1" applyBorder="1" applyAlignment="1" applyProtection="1">
      <alignment horizontal="center"/>
    </xf>
    <xf numFmtId="0" fontId="20" fillId="0" borderId="46" xfId="0" applyFont="1" applyBorder="1" applyAlignment="1" applyProtection="1">
      <alignment horizontal="center"/>
    </xf>
    <xf numFmtId="0" fontId="20" fillId="0" borderId="114" xfId="0" applyFont="1" applyBorder="1" applyAlignment="1" applyProtection="1">
      <alignment horizontal="center"/>
    </xf>
    <xf numFmtId="0" fontId="20" fillId="0" borderId="123" xfId="0" applyFont="1" applyBorder="1" applyAlignment="1" applyProtection="1">
      <alignment horizontal="center"/>
    </xf>
    <xf numFmtId="0" fontId="23" fillId="2" borderId="9" xfId="0" applyFont="1" applyFill="1" applyBorder="1" applyAlignment="1">
      <alignment horizontal="center"/>
    </xf>
    <xf numFmtId="0" fontId="77" fillId="0" borderId="46" xfId="0" applyFont="1" applyFill="1" applyBorder="1" applyAlignment="1">
      <alignment horizontal="left" vertical="center" wrapText="1"/>
    </xf>
    <xf numFmtId="0" fontId="77" fillId="0" borderId="34" xfId="0" applyFont="1" applyFill="1" applyBorder="1" applyAlignment="1">
      <alignment horizontal="left" vertical="center" wrapText="1"/>
    </xf>
    <xf numFmtId="0" fontId="22" fillId="2" borderId="9" xfId="0" applyFont="1" applyFill="1" applyBorder="1" applyAlignment="1" applyProtection="1">
      <alignment horizontal="center"/>
    </xf>
    <xf numFmtId="0" fontId="47" fillId="0" borderId="68" xfId="0" applyFont="1" applyBorder="1" applyAlignment="1">
      <alignment horizontal="center" vertical="center"/>
    </xf>
    <xf numFmtId="0" fontId="47" fillId="0" borderId="67" xfId="0" applyFont="1" applyBorder="1" applyAlignment="1">
      <alignment horizontal="center" vertical="center"/>
    </xf>
    <xf numFmtId="0" fontId="47" fillId="0" borderId="15" xfId="0" applyFont="1" applyBorder="1" applyAlignment="1">
      <alignment horizontal="center" vertical="center"/>
    </xf>
    <xf numFmtId="0" fontId="44" fillId="0" borderId="9" xfId="0" applyFont="1" applyBorder="1" applyAlignment="1">
      <alignment horizontal="center" vertical="center" wrapText="1"/>
    </xf>
    <xf numFmtId="0" fontId="82" fillId="0" borderId="0" xfId="1" applyFont="1" applyAlignment="1">
      <alignment horizontal="center"/>
    </xf>
    <xf numFmtId="0" fontId="64" fillId="0" borderId="0" xfId="0" applyFont="1" applyAlignment="1">
      <alignment horizontal="justify" wrapText="1"/>
    </xf>
    <xf numFmtId="0" fontId="52" fillId="0" borderId="63" xfId="0" applyFont="1" applyFill="1" applyBorder="1" applyAlignment="1" applyProtection="1">
      <alignment horizontal="left" vertical="center" wrapText="1"/>
    </xf>
    <xf numFmtId="0" fontId="52" fillId="0" borderId="0" xfId="0" applyFont="1" applyFill="1" applyBorder="1" applyAlignment="1" applyProtection="1">
      <alignment horizontal="left" vertical="center" wrapText="1"/>
    </xf>
    <xf numFmtId="9" fontId="53" fillId="3" borderId="66" xfId="3" applyFont="1" applyFill="1" applyBorder="1" applyAlignment="1" applyProtection="1">
      <alignment horizontal="left" vertical="center"/>
    </xf>
    <xf numFmtId="0" fontId="80" fillId="0" borderId="0" xfId="0" applyFont="1" applyBorder="1" applyAlignment="1" applyProtection="1">
      <alignment horizontal="justify" vertical="top" wrapText="1"/>
    </xf>
    <xf numFmtId="0" fontId="77" fillId="0" borderId="45" xfId="0" applyFont="1" applyFill="1" applyBorder="1" applyAlignment="1">
      <alignment horizontal="left" vertical="center" wrapText="1"/>
    </xf>
    <xf numFmtId="0" fontId="25" fillId="0" borderId="0" xfId="0" applyFont="1" applyAlignment="1" applyProtection="1">
      <alignment horizontal="right"/>
    </xf>
    <xf numFmtId="0" fontId="81" fillId="0" borderId="0" xfId="0" applyFont="1" applyAlignment="1" applyProtection="1">
      <alignment horizontal="left"/>
    </xf>
    <xf numFmtId="0" fontId="50" fillId="0" borderId="63" xfId="0" applyFont="1" applyBorder="1" applyAlignment="1" applyProtection="1">
      <alignment horizontal="right" vertical="center"/>
    </xf>
    <xf numFmtId="0" fontId="50" fillId="0" borderId="12" xfId="0" applyFont="1" applyBorder="1" applyAlignment="1" applyProtection="1">
      <alignment horizontal="right" vertical="center"/>
    </xf>
    <xf numFmtId="165" fontId="51" fillId="0" borderId="63" xfId="0" applyNumberFormat="1" applyFont="1" applyBorder="1" applyAlignment="1" applyProtection="1">
      <alignment horizontal="left" vertical="center"/>
    </xf>
    <xf numFmtId="165" fontId="51" fillId="0" borderId="12" xfId="0" applyNumberFormat="1" applyFont="1" applyBorder="1" applyAlignment="1" applyProtection="1">
      <alignment horizontal="left" vertical="center"/>
    </xf>
    <xf numFmtId="14" fontId="81" fillId="0" borderId="0" xfId="0" applyNumberFormat="1" applyFont="1" applyAlignment="1" applyProtection="1">
      <alignment horizontal="left"/>
    </xf>
    <xf numFmtId="0" fontId="82" fillId="0" borderId="0" xfId="1" applyFont="1" applyAlignment="1" applyProtection="1">
      <alignment horizontal="center"/>
    </xf>
    <xf numFmtId="0" fontId="23" fillId="0" borderId="0" xfId="0" applyFont="1" applyAlignment="1" applyProtection="1">
      <alignment horizontal="center"/>
    </xf>
    <xf numFmtId="0" fontId="44" fillId="0" borderId="0" xfId="0" applyFont="1" applyBorder="1" applyAlignment="1">
      <alignment horizontal="right" vertical="center" wrapText="1"/>
    </xf>
    <xf numFmtId="0" fontId="44" fillId="0" borderId="11" xfId="0" applyFont="1" applyBorder="1" applyAlignment="1">
      <alignment horizontal="right" vertical="center" wrapText="1"/>
    </xf>
    <xf numFmtId="0" fontId="47" fillId="0" borderId="89" xfId="0" applyFont="1" applyBorder="1" applyAlignment="1">
      <alignment horizontal="center" vertical="center" wrapText="1"/>
    </xf>
    <xf numFmtId="0" fontId="47" fillId="0" borderId="31" xfId="0" applyFont="1" applyBorder="1" applyAlignment="1">
      <alignment horizontal="center" vertical="center" wrapText="1"/>
    </xf>
    <xf numFmtId="9" fontId="47" fillId="0" borderId="96" xfId="0" applyNumberFormat="1" applyFont="1" applyBorder="1" applyAlignment="1">
      <alignment horizontal="center" vertical="center"/>
    </xf>
    <xf numFmtId="0" fontId="47" fillId="0" borderId="96" xfId="0" applyFont="1" applyBorder="1" applyAlignment="1">
      <alignment horizontal="center" vertical="center"/>
    </xf>
    <xf numFmtId="0" fontId="47" fillId="0" borderId="97" xfId="0" applyFont="1" applyBorder="1" applyAlignment="1">
      <alignment horizontal="center" vertical="center"/>
    </xf>
    <xf numFmtId="9" fontId="47" fillId="0" borderId="98" xfId="0" applyNumberFormat="1" applyFont="1" applyBorder="1" applyAlignment="1">
      <alignment horizontal="center" vertical="center"/>
    </xf>
    <xf numFmtId="0" fontId="47" fillId="0" borderId="11" xfId="0" applyFont="1" applyBorder="1" applyAlignment="1">
      <alignment horizontal="center" vertical="center"/>
    </xf>
    <xf numFmtId="0" fontId="47" fillId="0" borderId="13" xfId="0" applyFont="1" applyBorder="1" applyAlignment="1">
      <alignment horizontal="center" vertical="center"/>
    </xf>
    <xf numFmtId="0" fontId="47" fillId="0" borderId="69" xfId="0" applyFont="1" applyBorder="1" applyAlignment="1">
      <alignment horizontal="center" vertical="center"/>
    </xf>
    <xf numFmtId="0" fontId="84" fillId="0" borderId="0" xfId="0" applyFont="1" applyAlignment="1">
      <alignment horizontal="justify" vertical="top" wrapText="1"/>
    </xf>
    <xf numFmtId="0" fontId="0" fillId="0" borderId="41" xfId="0" applyBorder="1" applyAlignment="1" applyProtection="1">
      <alignment horizontal="center"/>
    </xf>
    <xf numFmtId="0" fontId="0" fillId="0" borderId="42" xfId="0" applyBorder="1" applyAlignment="1" applyProtection="1">
      <alignment horizontal="center"/>
    </xf>
    <xf numFmtId="0" fontId="0" fillId="0" borderId="18" xfId="0" applyBorder="1" applyAlignment="1" applyProtection="1">
      <alignment horizontal="center"/>
    </xf>
    <xf numFmtId="0" fontId="0" fillId="0" borderId="58" xfId="0" applyBorder="1" applyAlignment="1" applyProtection="1">
      <alignment horizontal="center"/>
    </xf>
    <xf numFmtId="0" fontId="0" fillId="0" borderId="59" xfId="0" applyBorder="1" applyAlignment="1" applyProtection="1">
      <alignment horizontal="center"/>
    </xf>
    <xf numFmtId="0" fontId="0" fillId="0" borderId="60" xfId="0" applyBorder="1" applyAlignment="1" applyProtection="1">
      <alignment horizontal="center"/>
    </xf>
    <xf numFmtId="0" fontId="16" fillId="0" borderId="65" xfId="0" applyFont="1" applyBorder="1" applyAlignment="1" applyProtection="1">
      <alignment horizontal="center" vertical="center" wrapText="1"/>
    </xf>
    <xf numFmtId="0" fontId="16" fillId="0" borderId="40" xfId="0" applyFont="1" applyBorder="1" applyAlignment="1" applyProtection="1">
      <alignment horizontal="center" vertical="center" wrapText="1"/>
    </xf>
    <xf numFmtId="0" fontId="16" fillId="0" borderId="64" xfId="0" applyFont="1" applyBorder="1" applyAlignment="1" applyProtection="1">
      <alignment horizontal="center" vertical="center" wrapText="1"/>
    </xf>
    <xf numFmtId="0" fontId="16" fillId="0" borderId="38" xfId="0" applyFont="1" applyBorder="1" applyAlignment="1" applyProtection="1">
      <alignment horizontal="center" vertical="center" wrapText="1"/>
    </xf>
    <xf numFmtId="0" fontId="16" fillId="0" borderId="57" xfId="0" applyFont="1" applyBorder="1" applyAlignment="1" applyProtection="1">
      <alignment horizontal="center" vertical="center" wrapText="1"/>
    </xf>
    <xf numFmtId="0" fontId="16" fillId="0" borderId="39" xfId="0" applyFont="1" applyBorder="1" applyAlignment="1" applyProtection="1">
      <alignment horizontal="center" vertical="center" wrapText="1"/>
    </xf>
    <xf numFmtId="0" fontId="45" fillId="0" borderId="41" xfId="0" applyFont="1" applyBorder="1" applyAlignment="1" applyProtection="1">
      <alignment horizontal="center" vertical="center" wrapText="1"/>
    </xf>
    <xf numFmtId="0" fontId="45" fillId="0" borderId="19" xfId="0" applyFont="1" applyBorder="1" applyAlignment="1" applyProtection="1">
      <alignment horizontal="center" vertical="center" wrapText="1"/>
    </xf>
    <xf numFmtId="0" fontId="45" fillId="0" borderId="42" xfId="0" applyFont="1" applyBorder="1" applyAlignment="1" applyProtection="1">
      <alignment horizontal="center" vertical="center" wrapText="1"/>
    </xf>
    <xf numFmtId="0" fontId="45" fillId="0" borderId="18" xfId="0" applyFont="1" applyBorder="1" applyAlignment="1" applyProtection="1">
      <alignment horizontal="center" vertical="center" wrapText="1"/>
    </xf>
    <xf numFmtId="0" fontId="45" fillId="0" borderId="0" xfId="0" applyFont="1" applyBorder="1" applyAlignment="1" applyProtection="1">
      <alignment horizontal="center" vertical="center" wrapText="1"/>
    </xf>
    <xf numFmtId="0" fontId="45" fillId="0" borderId="58" xfId="0" applyFont="1" applyBorder="1" applyAlignment="1" applyProtection="1">
      <alignment horizontal="center" vertical="center" wrapText="1"/>
    </xf>
    <xf numFmtId="0" fontId="45" fillId="0" borderId="59" xfId="0" applyFont="1" applyBorder="1" applyAlignment="1" applyProtection="1">
      <alignment horizontal="center" vertical="center" wrapText="1"/>
    </xf>
    <xf numFmtId="0" fontId="45" fillId="0" borderId="53" xfId="0" applyFont="1" applyBorder="1" applyAlignment="1" applyProtection="1">
      <alignment horizontal="center" vertical="center" wrapText="1"/>
    </xf>
    <xf numFmtId="0" fontId="45" fillId="0" borderId="60" xfId="0" applyFont="1" applyBorder="1" applyAlignment="1" applyProtection="1">
      <alignment horizontal="center" vertical="center" wrapText="1"/>
    </xf>
    <xf numFmtId="9" fontId="78" fillId="11" borderId="0" xfId="3" applyFont="1" applyFill="1" applyBorder="1" applyAlignment="1" applyProtection="1">
      <alignment horizontal="center" vertical="center"/>
    </xf>
    <xf numFmtId="0" fontId="51" fillId="2" borderId="44" xfId="0" applyFont="1" applyFill="1" applyBorder="1" applyAlignment="1" applyProtection="1">
      <alignment horizontal="left" vertical="center"/>
    </xf>
    <xf numFmtId="0" fontId="44" fillId="14" borderId="0" xfId="0" applyFont="1" applyFill="1" applyBorder="1" applyAlignment="1" applyProtection="1">
      <alignment horizontal="right" vertical="center" wrapText="1"/>
    </xf>
    <xf numFmtId="0" fontId="44" fillId="14" borderId="44" xfId="0" applyFont="1" applyFill="1" applyBorder="1" applyAlignment="1" applyProtection="1">
      <alignment horizontal="right" vertical="center" wrapText="1"/>
    </xf>
    <xf numFmtId="0" fontId="42" fillId="0" borderId="0" xfId="0" applyFont="1" applyBorder="1" applyAlignment="1" applyProtection="1">
      <alignment horizontal="right"/>
    </xf>
    <xf numFmtId="0" fontId="51" fillId="2" borderId="0" xfId="0" applyFont="1" applyFill="1" applyBorder="1" applyAlignment="1" applyProtection="1">
      <alignment horizontal="left" vertical="center"/>
    </xf>
    <xf numFmtId="0" fontId="26" fillId="0" borderId="0" xfId="0" applyFont="1" applyBorder="1" applyAlignment="1" applyProtection="1">
      <alignment horizontal="right"/>
    </xf>
    <xf numFmtId="0" fontId="0" fillId="0" borderId="0" xfId="0" applyFill="1" applyAlignment="1">
      <alignment horizontal="left" vertical="top" wrapText="1"/>
    </xf>
    <xf numFmtId="0" fontId="23" fillId="0" borderId="0" xfId="0" applyFont="1" applyFill="1" applyBorder="1" applyAlignment="1">
      <alignment horizontal="left" vertical="center"/>
    </xf>
    <xf numFmtId="0" fontId="36" fillId="0" borderId="47" xfId="0" applyFont="1" applyFill="1" applyBorder="1" applyAlignment="1" applyProtection="1">
      <alignment horizontal="left" vertical="center"/>
      <protection locked="0"/>
    </xf>
    <xf numFmtId="0" fontId="36" fillId="0" borderId="48" xfId="0" applyFont="1" applyFill="1" applyBorder="1" applyAlignment="1" applyProtection="1">
      <alignment horizontal="left" vertical="center"/>
      <protection locked="0"/>
    </xf>
    <xf numFmtId="0" fontId="23" fillId="0" borderId="0" xfId="0" applyFont="1" applyFill="1" applyAlignment="1">
      <alignment horizontal="left" vertical="center"/>
    </xf>
    <xf numFmtId="0" fontId="44" fillId="3" borderId="36" xfId="0" applyFont="1" applyFill="1" applyBorder="1" applyAlignment="1">
      <alignment horizontal="center" vertical="center"/>
    </xf>
    <xf numFmtId="0" fontId="44" fillId="3" borderId="26" xfId="0" applyFont="1" applyFill="1" applyBorder="1" applyAlignment="1">
      <alignment horizontal="center" vertical="center"/>
    </xf>
    <xf numFmtId="0" fontId="44" fillId="3" borderId="29" xfId="0" applyFont="1" applyFill="1" applyBorder="1" applyAlignment="1">
      <alignment horizontal="center" vertical="center"/>
    </xf>
    <xf numFmtId="0" fontId="23" fillId="0" borderId="19" xfId="0" applyFont="1" applyFill="1" applyBorder="1" applyAlignment="1">
      <alignment horizontal="left" vertical="center"/>
    </xf>
    <xf numFmtId="0" fontId="25" fillId="0" borderId="0" xfId="0" applyFont="1" applyBorder="1" applyAlignment="1">
      <alignment horizontal="center" vertical="center" wrapText="1"/>
    </xf>
    <xf numFmtId="0" fontId="43" fillId="0" borderId="48" xfId="0" applyFont="1" applyFill="1" applyBorder="1" applyAlignment="1">
      <alignment horizontal="center" vertical="center"/>
    </xf>
    <xf numFmtId="0" fontId="43" fillId="0" borderId="0" xfId="0" applyFont="1" applyFill="1" applyAlignment="1">
      <alignment horizontal="right" vertical="center"/>
    </xf>
    <xf numFmtId="0" fontId="36" fillId="0" borderId="47" xfId="0" applyNumberFormat="1" applyFont="1" applyFill="1" applyBorder="1" applyAlignment="1" applyProtection="1">
      <alignment horizontal="left" vertical="center"/>
      <protection locked="0"/>
    </xf>
    <xf numFmtId="0" fontId="36" fillId="0" borderId="48" xfId="0" applyNumberFormat="1" applyFont="1" applyFill="1" applyBorder="1" applyAlignment="1" applyProtection="1">
      <alignment horizontal="left" vertical="center"/>
      <protection locked="0"/>
    </xf>
    <xf numFmtId="166" fontId="36" fillId="0" borderId="78" xfId="0" applyNumberFormat="1" applyFont="1" applyFill="1" applyBorder="1" applyAlignment="1" applyProtection="1">
      <alignment horizontal="left" vertical="center"/>
      <protection locked="0"/>
    </xf>
    <xf numFmtId="0" fontId="45" fillId="0" borderId="17" xfId="0" applyFont="1" applyBorder="1" applyAlignment="1" applyProtection="1">
      <alignment horizontal="center" vertical="center" wrapText="1"/>
    </xf>
    <xf numFmtId="0" fontId="23" fillId="10" borderId="128" xfId="0" applyFont="1" applyFill="1" applyBorder="1" applyAlignment="1" applyProtection="1">
      <alignment horizontal="center" vertical="center" wrapText="1"/>
    </xf>
    <xf numFmtId="0" fontId="23" fillId="10" borderId="49" xfId="0" applyFont="1" applyFill="1" applyBorder="1" applyAlignment="1" applyProtection="1">
      <alignment horizontal="center" vertical="center" wrapText="1"/>
    </xf>
    <xf numFmtId="0" fontId="23" fillId="10" borderId="50" xfId="0" applyFont="1" applyFill="1" applyBorder="1" applyAlignment="1" applyProtection="1">
      <alignment horizontal="center" vertical="center" wrapText="1"/>
    </xf>
    <xf numFmtId="0" fontId="23" fillId="10" borderId="51" xfId="0" applyFont="1" applyFill="1" applyBorder="1" applyAlignment="1" applyProtection="1">
      <alignment horizontal="center" vertical="center" wrapText="1"/>
    </xf>
    <xf numFmtId="0" fontId="27" fillId="2" borderId="0" xfId="0" applyFont="1" applyFill="1" applyBorder="1" applyAlignment="1" applyProtection="1">
      <alignment horizontal="left" vertical="center"/>
    </xf>
    <xf numFmtId="0" fontId="36" fillId="0" borderId="0" xfId="0" applyFont="1" applyBorder="1" applyAlignment="1" applyProtection="1">
      <alignment horizontal="left" vertical="center"/>
    </xf>
    <xf numFmtId="0" fontId="36" fillId="0" borderId="16" xfId="0" applyFont="1" applyBorder="1" applyAlignment="1" applyProtection="1">
      <alignment horizontal="left"/>
    </xf>
    <xf numFmtId="0" fontId="72" fillId="3" borderId="0" xfId="0" applyFont="1" applyFill="1" applyBorder="1" applyAlignment="1" applyProtection="1">
      <alignment horizontal="center" vertical="center"/>
    </xf>
    <xf numFmtId="0" fontId="0" fillId="0" borderId="17" xfId="0" applyFont="1" applyBorder="1" applyAlignment="1" applyProtection="1">
      <alignment horizontal="center" vertical="center" wrapText="1"/>
    </xf>
    <xf numFmtId="14" fontId="0" fillId="0" borderId="17" xfId="0" applyNumberFormat="1" applyFont="1" applyBorder="1" applyAlignment="1" applyProtection="1">
      <alignment horizontal="center" vertical="center" wrapText="1"/>
    </xf>
    <xf numFmtId="0" fontId="0" fillId="0" borderId="17" xfId="0" applyBorder="1" applyAlignment="1" applyProtection="1">
      <alignment horizontal="center"/>
    </xf>
    <xf numFmtId="0" fontId="72" fillId="3" borderId="0" xfId="0" applyFont="1" applyFill="1" applyBorder="1" applyAlignment="1" applyProtection="1">
      <alignment horizontal="center"/>
    </xf>
    <xf numFmtId="0" fontId="21" fillId="0" borderId="17" xfId="0" applyFont="1" applyBorder="1" applyAlignment="1" applyProtection="1">
      <alignment horizontal="center"/>
    </xf>
    <xf numFmtId="0" fontId="2" fillId="0" borderId="41" xfId="0" applyFont="1" applyBorder="1" applyAlignment="1" applyProtection="1">
      <alignment horizontal="left" vertical="top" wrapText="1"/>
      <protection locked="0"/>
    </xf>
    <xf numFmtId="0" fontId="20" fillId="0" borderId="19" xfId="0" applyFont="1" applyBorder="1" applyAlignment="1" applyProtection="1">
      <alignment horizontal="left" vertical="top" wrapText="1"/>
      <protection locked="0"/>
    </xf>
    <xf numFmtId="0" fontId="20" fillId="0" borderId="42" xfId="0" applyFont="1" applyBorder="1" applyAlignment="1" applyProtection="1">
      <alignment horizontal="left" vertical="top" wrapText="1"/>
      <protection locked="0"/>
    </xf>
    <xf numFmtId="0" fontId="20" fillId="0" borderId="18" xfId="0" applyFont="1" applyBorder="1" applyAlignment="1" applyProtection="1">
      <alignment horizontal="left" vertical="top" wrapText="1"/>
      <protection locked="0"/>
    </xf>
    <xf numFmtId="0" fontId="20" fillId="0" borderId="0" xfId="0" applyFont="1" applyBorder="1" applyAlignment="1" applyProtection="1">
      <alignment horizontal="left" vertical="top" wrapText="1"/>
      <protection locked="0"/>
    </xf>
    <xf numFmtId="0" fontId="20" fillId="0" borderId="58" xfId="0" applyFont="1" applyBorder="1" applyAlignment="1" applyProtection="1">
      <alignment horizontal="left" vertical="top" wrapText="1"/>
      <protection locked="0"/>
    </xf>
    <xf numFmtId="0" fontId="20" fillId="0" borderId="59" xfId="0" applyFont="1" applyBorder="1" applyAlignment="1" applyProtection="1">
      <alignment horizontal="left" vertical="top" wrapText="1"/>
      <protection locked="0"/>
    </xf>
    <xf numFmtId="0" fontId="20" fillId="0" borderId="53" xfId="0" applyFont="1" applyBorder="1" applyAlignment="1" applyProtection="1">
      <alignment horizontal="left" vertical="top" wrapText="1"/>
      <protection locked="0"/>
    </xf>
    <xf numFmtId="0" fontId="20" fillId="0" borderId="60" xfId="0" applyFont="1" applyBorder="1" applyAlignment="1" applyProtection="1">
      <alignment horizontal="left" vertical="top" wrapText="1"/>
      <protection locked="0"/>
    </xf>
    <xf numFmtId="0" fontId="36" fillId="0" borderId="56" xfId="0" applyFont="1" applyBorder="1" applyAlignment="1" applyProtection="1">
      <alignment horizontal="left" vertical="center"/>
    </xf>
    <xf numFmtId="0" fontId="36" fillId="0" borderId="0" xfId="0" applyFont="1" applyBorder="1" applyAlignment="1" applyProtection="1">
      <alignment horizontal="left"/>
    </xf>
    <xf numFmtId="14" fontId="36" fillId="0" borderId="56" xfId="0" applyNumberFormat="1" applyFont="1" applyBorder="1" applyAlignment="1" applyProtection="1">
      <alignment horizontal="left" vertical="center"/>
    </xf>
    <xf numFmtId="0" fontId="36" fillId="0" borderId="56" xfId="0" applyFont="1" applyBorder="1" applyAlignment="1" applyProtection="1">
      <alignment horizontal="left"/>
    </xf>
    <xf numFmtId="0" fontId="23" fillId="10" borderId="54" xfId="0" applyFont="1" applyFill="1" applyBorder="1" applyAlignment="1" applyProtection="1">
      <alignment horizontal="center" vertical="center" wrapText="1"/>
    </xf>
    <xf numFmtId="0" fontId="23" fillId="10" borderId="55" xfId="0" applyFont="1" applyFill="1" applyBorder="1" applyAlignment="1" applyProtection="1">
      <alignment horizontal="center" vertical="center" wrapText="1"/>
    </xf>
    <xf numFmtId="0" fontId="23" fillId="10" borderId="129" xfId="0" applyFont="1" applyFill="1" applyBorder="1" applyAlignment="1" applyProtection="1">
      <alignment horizontal="center" vertical="center" wrapText="1"/>
    </xf>
    <xf numFmtId="0" fontId="23" fillId="12" borderId="124" xfId="0" applyFont="1" applyFill="1" applyBorder="1" applyAlignment="1" applyProtection="1">
      <alignment horizontal="center" vertical="center"/>
    </xf>
    <xf numFmtId="0" fontId="23" fillId="12" borderId="52" xfId="0" applyFont="1" applyFill="1" applyBorder="1" applyAlignment="1" applyProtection="1">
      <alignment horizontal="center" vertical="center"/>
    </xf>
    <xf numFmtId="0" fontId="46" fillId="0" borderId="53" xfId="0" applyFont="1" applyBorder="1" applyAlignment="1" applyProtection="1">
      <alignment horizontal="center" vertical="center"/>
    </xf>
    <xf numFmtId="0" fontId="0" fillId="0" borderId="64" xfId="0" applyFont="1" applyBorder="1" applyAlignment="1" applyProtection="1">
      <alignment horizontal="center" vertical="center" wrapText="1"/>
    </xf>
    <xf numFmtId="0" fontId="0" fillId="0" borderId="1" xfId="0" applyFont="1" applyBorder="1" applyAlignment="1" applyProtection="1">
      <alignment horizontal="center" vertical="center" wrapText="1"/>
    </xf>
    <xf numFmtId="0" fontId="0" fillId="0" borderId="38" xfId="0" applyFont="1" applyBorder="1" applyAlignment="1" applyProtection="1">
      <alignment horizontal="center" vertical="center" wrapText="1"/>
    </xf>
    <xf numFmtId="0" fontId="0" fillId="0" borderId="57" xfId="0" applyFont="1" applyBorder="1" applyAlignment="1" applyProtection="1">
      <alignment horizontal="center" vertical="center" wrapText="1"/>
    </xf>
    <xf numFmtId="0" fontId="0" fillId="0" borderId="2" xfId="0" applyFont="1" applyBorder="1" applyAlignment="1" applyProtection="1">
      <alignment horizontal="center" vertical="center" wrapText="1"/>
    </xf>
    <xf numFmtId="0" fontId="0" fillId="0" borderId="39" xfId="0" applyFont="1" applyBorder="1" applyAlignment="1" applyProtection="1">
      <alignment horizontal="center" vertical="center" wrapText="1"/>
    </xf>
    <xf numFmtId="14" fontId="0" fillId="0" borderId="57" xfId="0" applyNumberFormat="1" applyFont="1" applyBorder="1" applyAlignment="1" applyProtection="1">
      <alignment horizontal="center" vertical="center" wrapText="1"/>
    </xf>
    <xf numFmtId="14" fontId="0" fillId="0" borderId="2" xfId="0" applyNumberFormat="1" applyFont="1" applyBorder="1" applyAlignment="1" applyProtection="1">
      <alignment horizontal="center" vertical="center" wrapText="1"/>
    </xf>
    <xf numFmtId="14" fontId="0" fillId="0" borderId="39" xfId="0" applyNumberFormat="1" applyFont="1" applyBorder="1" applyAlignment="1" applyProtection="1">
      <alignment horizontal="center" vertical="center" wrapText="1"/>
    </xf>
    <xf numFmtId="0" fontId="0" fillId="0" borderId="65" xfId="0" applyFont="1" applyBorder="1" applyAlignment="1" applyProtection="1">
      <alignment horizontal="center" vertical="center" wrapText="1"/>
    </xf>
    <xf numFmtId="0" fontId="0" fillId="0" borderId="3" xfId="0" applyFont="1" applyBorder="1" applyAlignment="1" applyProtection="1">
      <alignment horizontal="center" vertical="center" wrapText="1"/>
    </xf>
    <xf numFmtId="0" fontId="0" fillId="0" borderId="40" xfId="0" applyFont="1" applyBorder="1" applyAlignment="1" applyProtection="1">
      <alignment horizontal="center" vertical="center" wrapText="1"/>
    </xf>
    <xf numFmtId="0" fontId="27" fillId="2" borderId="9" xfId="0" applyFont="1" applyFill="1" applyBorder="1" applyAlignment="1" applyProtection="1">
      <alignment horizontal="center" vertical="center"/>
    </xf>
    <xf numFmtId="0" fontId="27" fillId="3" borderId="14" xfId="0" applyFont="1" applyFill="1" applyBorder="1" applyAlignment="1" applyProtection="1">
      <alignment horizontal="center" vertical="center"/>
    </xf>
    <xf numFmtId="0" fontId="27" fillId="3" borderId="2" xfId="0" applyFont="1" applyFill="1" applyBorder="1" applyAlignment="1" applyProtection="1">
      <alignment horizontal="center" vertical="center"/>
    </xf>
    <xf numFmtId="0" fontId="27" fillId="3" borderId="31" xfId="0" applyFont="1" applyFill="1" applyBorder="1" applyAlignment="1" applyProtection="1">
      <alignment horizontal="center" vertical="center"/>
    </xf>
    <xf numFmtId="0" fontId="16" fillId="0" borderId="30" xfId="0" applyFont="1" applyBorder="1" applyAlignment="1" applyProtection="1">
      <alignment horizontal="left" vertical="center"/>
    </xf>
    <xf numFmtId="0" fontId="16" fillId="0" borderId="33" xfId="0" applyFont="1" applyBorder="1" applyAlignment="1" applyProtection="1">
      <alignment horizontal="left" vertical="center"/>
    </xf>
    <xf numFmtId="0" fontId="16" fillId="0" borderId="20" xfId="0" applyFont="1" applyBorder="1" applyAlignment="1" applyProtection="1">
      <alignment horizontal="left" vertical="center"/>
    </xf>
    <xf numFmtId="0" fontId="16" fillId="0" borderId="21" xfId="0" applyFont="1" applyBorder="1" applyAlignment="1" applyProtection="1">
      <alignment horizontal="left" vertical="center"/>
    </xf>
    <xf numFmtId="0" fontId="16" fillId="0" borderId="22" xfId="0" applyFont="1" applyBorder="1" applyAlignment="1" applyProtection="1">
      <alignment horizontal="left" vertical="center"/>
    </xf>
    <xf numFmtId="0" fontId="16" fillId="0" borderId="24" xfId="0" applyFont="1" applyBorder="1" applyAlignment="1" applyProtection="1">
      <alignment horizontal="left" vertical="center"/>
    </xf>
    <xf numFmtId="0" fontId="45" fillId="0" borderId="36" xfId="0" applyFont="1" applyFill="1" applyBorder="1" applyAlignment="1" applyProtection="1">
      <alignment horizontal="center" vertical="center"/>
    </xf>
    <xf numFmtId="0" fontId="45" fillId="0" borderId="26" xfId="0" applyFont="1" applyFill="1" applyBorder="1" applyAlignment="1" applyProtection="1">
      <alignment horizontal="center" vertical="center"/>
    </xf>
    <xf numFmtId="0" fontId="45" fillId="0" borderId="29" xfId="0" applyFont="1" applyFill="1" applyBorder="1" applyAlignment="1" applyProtection="1">
      <alignment horizontal="center" vertical="center"/>
    </xf>
    <xf numFmtId="0" fontId="44" fillId="0" borderId="0" xfId="0" applyFont="1" applyFill="1" applyBorder="1" applyAlignment="1" applyProtection="1">
      <alignment horizontal="center" vertical="top" wrapText="1"/>
    </xf>
    <xf numFmtId="0" fontId="59" fillId="0" borderId="0" xfId="0" applyFont="1" applyFill="1" applyBorder="1" applyAlignment="1" applyProtection="1">
      <alignment horizontal="center" vertical="top"/>
    </xf>
    <xf numFmtId="0" fontId="27" fillId="0" borderId="61" xfId="0" applyFont="1" applyFill="1" applyBorder="1" applyAlignment="1" applyProtection="1">
      <alignment horizontal="center" vertical="center"/>
    </xf>
    <xf numFmtId="0" fontId="27" fillId="0" borderId="76" xfId="0" applyFont="1" applyFill="1" applyBorder="1" applyAlignment="1" applyProtection="1">
      <alignment horizontal="center" vertical="center"/>
    </xf>
    <xf numFmtId="0" fontId="27" fillId="0" borderId="62" xfId="0" applyFont="1" applyFill="1" applyBorder="1" applyAlignment="1" applyProtection="1">
      <alignment horizontal="center" vertical="center"/>
    </xf>
    <xf numFmtId="0" fontId="70" fillId="0" borderId="14" xfId="0" applyFont="1" applyFill="1" applyBorder="1" applyAlignment="1" applyProtection="1">
      <alignment horizontal="right" wrapText="1"/>
    </xf>
    <xf numFmtId="0" fontId="70" fillId="0" borderId="2" xfId="0" applyFont="1" applyFill="1" applyBorder="1" applyAlignment="1" applyProtection="1">
      <alignment horizontal="right" wrapText="1"/>
    </xf>
    <xf numFmtId="0" fontId="70" fillId="0" borderId="31" xfId="0" applyFont="1" applyFill="1" applyBorder="1" applyAlignment="1" applyProtection="1">
      <alignment horizontal="right" wrapText="1"/>
    </xf>
    <xf numFmtId="0" fontId="63" fillId="2" borderId="71" xfId="0" applyFont="1" applyFill="1" applyBorder="1" applyAlignment="1" applyProtection="1">
      <alignment horizontal="center" vertical="center" wrapText="1"/>
    </xf>
    <xf numFmtId="0" fontId="63" fillId="2" borderId="73" xfId="0" applyFont="1" applyFill="1" applyBorder="1" applyAlignment="1" applyProtection="1">
      <alignment horizontal="center" vertical="center" wrapText="1"/>
    </xf>
    <xf numFmtId="0" fontId="67" fillId="11" borderId="19" xfId="0" applyFont="1" applyFill="1" applyBorder="1" applyAlignment="1" applyProtection="1">
      <alignment horizontal="center" vertical="center" wrapText="1"/>
    </xf>
    <xf numFmtId="0" fontId="63" fillId="2" borderId="72" xfId="0" applyFont="1" applyFill="1" applyBorder="1" applyAlignment="1" applyProtection="1">
      <alignment horizontal="center" vertical="center" wrapText="1"/>
    </xf>
    <xf numFmtId="0" fontId="49" fillId="0" borderId="0" xfId="0" applyFont="1" applyFill="1" applyBorder="1" applyAlignment="1" applyProtection="1">
      <alignment horizontal="left" vertical="center" wrapText="1"/>
    </xf>
    <xf numFmtId="0" fontId="63" fillId="2" borderId="75" xfId="0" applyFont="1" applyFill="1" applyBorder="1" applyAlignment="1" applyProtection="1">
      <alignment horizontal="center" vertical="center" wrapText="1"/>
    </xf>
    <xf numFmtId="0" fontId="52" fillId="0" borderId="14" xfId="0" applyFont="1" applyFill="1" applyBorder="1" applyAlignment="1" applyProtection="1">
      <alignment horizontal="right" vertical="center"/>
    </xf>
    <xf numFmtId="0" fontId="52" fillId="0" borderId="2" xfId="0" applyFont="1" applyFill="1" applyBorder="1" applyAlignment="1" applyProtection="1">
      <alignment horizontal="right" vertical="center"/>
    </xf>
    <xf numFmtId="0" fontId="52" fillId="0" borderId="31" xfId="0" applyFont="1" applyFill="1" applyBorder="1" applyAlignment="1" applyProtection="1">
      <alignment horizontal="right" vertical="center"/>
    </xf>
    <xf numFmtId="9" fontId="23" fillId="2" borderId="51" xfId="3" applyFont="1" applyFill="1" applyBorder="1" applyAlignment="1" applyProtection="1">
      <alignment horizontal="center" vertical="center" textRotation="90"/>
    </xf>
    <xf numFmtId="9" fontId="23" fillId="2" borderId="82" xfId="3" applyFont="1" applyFill="1" applyBorder="1" applyAlignment="1" applyProtection="1">
      <alignment horizontal="center" vertical="center" textRotation="90"/>
    </xf>
    <xf numFmtId="9" fontId="23" fillId="2" borderId="83" xfId="3" applyFont="1" applyFill="1" applyBorder="1" applyAlignment="1" applyProtection="1">
      <alignment horizontal="center" vertical="center" textRotation="90"/>
    </xf>
    <xf numFmtId="9" fontId="23" fillId="2" borderId="51" xfId="3" applyFont="1" applyFill="1" applyBorder="1" applyAlignment="1" applyProtection="1">
      <alignment horizontal="center" vertical="center" textRotation="90" wrapText="1"/>
    </xf>
    <xf numFmtId="9" fontId="23" fillId="2" borderId="82" xfId="3" applyFont="1" applyFill="1" applyBorder="1" applyAlignment="1" applyProtection="1">
      <alignment horizontal="center" vertical="center" textRotation="90" wrapText="1"/>
    </xf>
    <xf numFmtId="9" fontId="23" fillId="2" borderId="83" xfId="3" applyFont="1" applyFill="1" applyBorder="1" applyAlignment="1" applyProtection="1">
      <alignment horizontal="center" vertical="center" textRotation="90" wrapText="1"/>
    </xf>
    <xf numFmtId="0" fontId="20" fillId="0" borderId="19" xfId="0" applyFont="1" applyBorder="1" applyAlignment="1" applyProtection="1">
      <alignment horizontal="right" vertical="center" wrapText="1"/>
    </xf>
    <xf numFmtId="0" fontId="36" fillId="0" borderId="9" xfId="0" applyFont="1" applyFill="1" applyBorder="1" applyAlignment="1" applyProtection="1">
      <alignment horizontal="left"/>
      <protection locked="0"/>
    </xf>
    <xf numFmtId="0" fontId="39" fillId="0" borderId="12" xfId="0" applyFont="1" applyBorder="1" applyAlignment="1" applyProtection="1">
      <alignment horizontal="center"/>
    </xf>
    <xf numFmtId="0" fontId="39" fillId="0" borderId="2" xfId="0" applyFont="1" applyBorder="1" applyAlignment="1" applyProtection="1">
      <alignment horizontal="center"/>
    </xf>
    <xf numFmtId="14" fontId="39" fillId="0" borderId="2" xfId="0" applyNumberFormat="1" applyFont="1" applyBorder="1" applyAlignment="1" applyProtection="1">
      <alignment horizontal="center"/>
    </xf>
    <xf numFmtId="9" fontId="36" fillId="2" borderId="41" xfId="3" applyFont="1" applyFill="1" applyBorder="1" applyAlignment="1" applyProtection="1">
      <alignment horizontal="center" vertical="center"/>
    </xf>
    <xf numFmtId="9" fontId="36" fillId="2" borderId="18" xfId="3" applyFont="1" applyFill="1" applyBorder="1" applyAlignment="1" applyProtection="1">
      <alignment horizontal="center" vertical="center"/>
    </xf>
    <xf numFmtId="9" fontId="36" fillId="2" borderId="59" xfId="3" applyFont="1" applyFill="1" applyBorder="1" applyAlignment="1" applyProtection="1">
      <alignment horizontal="center" vertical="center"/>
    </xf>
    <xf numFmtId="0" fontId="63" fillId="2" borderId="70" xfId="0" applyFont="1" applyFill="1" applyBorder="1" applyAlignment="1" applyProtection="1">
      <alignment horizontal="center" vertical="center" wrapText="1"/>
    </xf>
    <xf numFmtId="0" fontId="48" fillId="0" borderId="58" xfId="0" applyFont="1" applyFill="1" applyBorder="1" applyAlignment="1" applyProtection="1">
      <alignment horizontal="center" vertical="center"/>
    </xf>
    <xf numFmtId="0" fontId="48" fillId="3" borderId="0" xfId="0" applyFont="1" applyFill="1" applyBorder="1" applyAlignment="1" applyProtection="1">
      <alignment horizontal="center" vertical="center"/>
    </xf>
    <xf numFmtId="0" fontId="63" fillId="2" borderId="74" xfId="0" applyFont="1" applyFill="1" applyBorder="1" applyAlignment="1" applyProtection="1">
      <alignment horizontal="center" vertical="center" wrapText="1"/>
    </xf>
    <xf numFmtId="0" fontId="47" fillId="0" borderId="41" xfId="0" applyFont="1" applyBorder="1" applyAlignment="1" applyProtection="1">
      <alignment horizontal="left" vertical="top" wrapText="1"/>
      <protection locked="0"/>
    </xf>
    <xf numFmtId="0" fontId="47" fillId="0" borderId="19" xfId="0" applyFont="1" applyBorder="1" applyAlignment="1" applyProtection="1">
      <alignment horizontal="left" vertical="top" wrapText="1"/>
      <protection locked="0"/>
    </xf>
    <xf numFmtId="0" fontId="47" fillId="0" borderId="42" xfId="0" applyFont="1" applyBorder="1" applyAlignment="1" applyProtection="1">
      <alignment horizontal="left" vertical="top" wrapText="1"/>
      <protection locked="0"/>
    </xf>
    <xf numFmtId="0" fontId="47" fillId="0" borderId="18" xfId="0" applyFont="1" applyBorder="1" applyAlignment="1" applyProtection="1">
      <alignment horizontal="left" vertical="top" wrapText="1"/>
      <protection locked="0"/>
    </xf>
    <xf numFmtId="0" fontId="47" fillId="0" borderId="0" xfId="0" applyFont="1" applyBorder="1" applyAlignment="1" applyProtection="1">
      <alignment horizontal="left" vertical="top" wrapText="1"/>
      <protection locked="0"/>
    </xf>
    <xf numFmtId="0" fontId="47" fillId="0" borderId="58" xfId="0" applyFont="1" applyBorder="1" applyAlignment="1" applyProtection="1">
      <alignment horizontal="left" vertical="top" wrapText="1"/>
      <protection locked="0"/>
    </xf>
    <xf numFmtId="0" fontId="47" fillId="0" borderId="59" xfId="0" applyFont="1" applyBorder="1" applyAlignment="1" applyProtection="1">
      <alignment horizontal="left" vertical="top" wrapText="1"/>
      <protection locked="0"/>
    </xf>
    <xf numFmtId="0" fontId="47" fillId="0" borderId="53" xfId="0" applyFont="1" applyBorder="1" applyAlignment="1" applyProtection="1">
      <alignment horizontal="left" vertical="top" wrapText="1"/>
      <protection locked="0"/>
    </xf>
    <xf numFmtId="0" fontId="47" fillId="0" borderId="60" xfId="0" applyFont="1" applyBorder="1" applyAlignment="1" applyProtection="1">
      <alignment horizontal="left" vertical="top" wrapText="1"/>
      <protection locked="0"/>
    </xf>
    <xf numFmtId="0" fontId="27" fillId="0" borderId="19" xfId="0" applyFont="1" applyBorder="1" applyAlignment="1" applyProtection="1">
      <alignment horizontal="center" vertical="center" wrapText="1"/>
    </xf>
    <xf numFmtId="0" fontId="27" fillId="0" borderId="42" xfId="0" applyFont="1" applyBorder="1" applyAlignment="1" applyProtection="1">
      <alignment horizontal="center" vertical="center" wrapText="1"/>
    </xf>
    <xf numFmtId="0" fontId="27" fillId="0" borderId="0" xfId="0" applyFont="1" applyBorder="1" applyAlignment="1" applyProtection="1">
      <alignment horizontal="center" vertical="center" wrapText="1"/>
    </xf>
    <xf numFmtId="0" fontId="27" fillId="0" borderId="58" xfId="0" applyFont="1" applyBorder="1" applyAlignment="1" applyProtection="1">
      <alignment horizontal="center" vertical="center" wrapText="1"/>
    </xf>
    <xf numFmtId="0" fontId="27" fillId="0" borderId="53" xfId="0" applyFont="1" applyBorder="1" applyAlignment="1" applyProtection="1">
      <alignment horizontal="center" vertical="center" wrapText="1"/>
    </xf>
    <xf numFmtId="0" fontId="27" fillId="0" borderId="60" xfId="0" applyFont="1" applyBorder="1" applyAlignment="1" applyProtection="1">
      <alignment horizontal="center" vertical="center" wrapText="1"/>
    </xf>
    <xf numFmtId="0" fontId="16" fillId="0" borderId="65" xfId="0" applyFont="1" applyBorder="1" applyAlignment="1" applyProtection="1">
      <alignment horizontal="left" vertical="center" wrapText="1"/>
    </xf>
    <xf numFmtId="0" fontId="16" fillId="0" borderId="40" xfId="0" applyFont="1" applyBorder="1" applyAlignment="1" applyProtection="1">
      <alignment horizontal="left" vertical="center" wrapText="1"/>
    </xf>
    <xf numFmtId="0" fontId="16" fillId="0" borderId="64" xfId="0" applyFont="1" applyBorder="1" applyAlignment="1" applyProtection="1">
      <alignment horizontal="left" vertical="center" wrapText="1"/>
    </xf>
    <xf numFmtId="0" fontId="16" fillId="0" borderId="38" xfId="0" applyFont="1" applyBorder="1" applyAlignment="1" applyProtection="1">
      <alignment horizontal="left" vertical="center" wrapText="1"/>
    </xf>
    <xf numFmtId="0" fontId="16" fillId="0" borderId="57" xfId="0" applyFont="1" applyBorder="1" applyAlignment="1" applyProtection="1">
      <alignment horizontal="left" vertical="center" wrapText="1"/>
    </xf>
    <xf numFmtId="0" fontId="16" fillId="0" borderId="39" xfId="0" applyFont="1" applyBorder="1" applyAlignment="1" applyProtection="1">
      <alignment horizontal="left" vertical="center" wrapText="1"/>
    </xf>
    <xf numFmtId="0" fontId="0" fillId="0" borderId="9" xfId="0" applyBorder="1" applyAlignment="1">
      <alignment horizontal="left" vertical="center" wrapText="1"/>
    </xf>
    <xf numFmtId="0" fontId="38" fillId="0" borderId="0" xfId="0" applyFont="1" applyAlignment="1">
      <alignment horizontal="center"/>
    </xf>
    <xf numFmtId="0" fontId="16" fillId="0" borderId="9" xfId="0" applyFont="1" applyBorder="1" applyAlignment="1">
      <alignment horizontal="left" vertical="center" wrapText="1"/>
    </xf>
    <xf numFmtId="0" fontId="38" fillId="0" borderId="0" xfId="0" applyFont="1" applyAlignment="1">
      <alignment horizontal="right"/>
    </xf>
    <xf numFmtId="0" fontId="27" fillId="0" borderId="41" xfId="0" applyFont="1" applyBorder="1" applyAlignment="1">
      <alignment horizontal="center" vertical="center" wrapText="1"/>
    </xf>
    <xf numFmtId="0" fontId="27" fillId="0" borderId="19" xfId="0" applyFont="1" applyBorder="1" applyAlignment="1">
      <alignment horizontal="center" vertical="center" wrapText="1"/>
    </xf>
    <xf numFmtId="0" fontId="27" fillId="0" borderId="42" xfId="0" applyFont="1" applyBorder="1" applyAlignment="1">
      <alignment horizontal="center" vertical="center" wrapText="1"/>
    </xf>
    <xf numFmtId="0" fontId="27" fillId="0" borderId="18" xfId="0" applyFont="1" applyBorder="1" applyAlignment="1">
      <alignment horizontal="center" vertical="center" wrapText="1"/>
    </xf>
    <xf numFmtId="0" fontId="27" fillId="0" borderId="0" xfId="0" applyFont="1" applyBorder="1" applyAlignment="1">
      <alignment horizontal="center" vertical="center" wrapText="1"/>
    </xf>
    <xf numFmtId="0" fontId="27" fillId="0" borderId="58" xfId="0" applyFont="1" applyBorder="1" applyAlignment="1">
      <alignment horizontal="center" vertical="center" wrapText="1"/>
    </xf>
    <xf numFmtId="0" fontId="27" fillId="0" borderId="59" xfId="0" applyFont="1" applyBorder="1" applyAlignment="1">
      <alignment horizontal="center" vertical="center" wrapText="1"/>
    </xf>
    <xf numFmtId="0" fontId="27" fillId="0" borderId="53" xfId="0" applyFont="1" applyBorder="1" applyAlignment="1">
      <alignment horizontal="center" vertical="center" wrapText="1"/>
    </xf>
    <xf numFmtId="0" fontId="27" fillId="0" borderId="60" xfId="0" applyFont="1" applyBorder="1" applyAlignment="1">
      <alignment horizontal="center" vertical="center" wrapText="1"/>
    </xf>
    <xf numFmtId="0" fontId="18" fillId="0" borderId="0" xfId="0" applyFont="1" applyBorder="1" applyAlignment="1">
      <alignment horizontal="center" vertical="center" wrapText="1"/>
    </xf>
    <xf numFmtId="0" fontId="0" fillId="0" borderId="41" xfId="0" applyBorder="1" applyAlignment="1">
      <alignment horizontal="center"/>
    </xf>
    <xf numFmtId="0" fontId="0" fillId="0" borderId="42" xfId="0" applyBorder="1" applyAlignment="1">
      <alignment horizontal="center"/>
    </xf>
    <xf numFmtId="0" fontId="0" fillId="0" borderId="18" xfId="0" applyBorder="1" applyAlignment="1">
      <alignment horizontal="center"/>
    </xf>
    <xf numFmtId="0" fontId="0" fillId="0" borderId="58" xfId="0" applyBorder="1" applyAlignment="1">
      <alignment horizontal="center"/>
    </xf>
    <xf numFmtId="0" fontId="0" fillId="0" borderId="59" xfId="0" applyBorder="1" applyAlignment="1">
      <alignment horizontal="center"/>
    </xf>
    <xf numFmtId="0" fontId="0" fillId="0" borderId="60" xfId="0" applyBorder="1" applyAlignment="1">
      <alignment horizontal="center"/>
    </xf>
    <xf numFmtId="0" fontId="36" fillId="0" borderId="41" xfId="0" applyFont="1" applyBorder="1" applyAlignment="1" applyProtection="1">
      <alignment horizontal="left" vertical="top" wrapText="1"/>
      <protection locked="0"/>
    </xf>
    <xf numFmtId="0" fontId="36" fillId="0" borderId="19" xfId="0" applyFont="1" applyBorder="1" applyAlignment="1" applyProtection="1">
      <alignment horizontal="left" vertical="top" wrapText="1"/>
      <protection locked="0"/>
    </xf>
    <xf numFmtId="0" fontId="36" fillId="0" borderId="42" xfId="0" applyFont="1" applyBorder="1" applyAlignment="1" applyProtection="1">
      <alignment horizontal="left" vertical="top" wrapText="1"/>
      <protection locked="0"/>
    </xf>
    <xf numFmtId="0" fontId="36" fillId="0" borderId="18" xfId="0" applyFont="1" applyBorder="1" applyAlignment="1" applyProtection="1">
      <alignment horizontal="left" vertical="top" wrapText="1"/>
      <protection locked="0"/>
    </xf>
    <xf numFmtId="0" fontId="36" fillId="0" borderId="0" xfId="0" applyFont="1" applyBorder="1" applyAlignment="1" applyProtection="1">
      <alignment horizontal="left" vertical="top" wrapText="1"/>
      <protection locked="0"/>
    </xf>
    <xf numFmtId="0" fontId="36" fillId="0" borderId="58" xfId="0" applyFont="1" applyBorder="1" applyAlignment="1" applyProtection="1">
      <alignment horizontal="left" vertical="top" wrapText="1"/>
      <protection locked="0"/>
    </xf>
    <xf numFmtId="0" fontId="36" fillId="0" borderId="59" xfId="0" applyFont="1" applyBorder="1" applyAlignment="1" applyProtection="1">
      <alignment horizontal="left" vertical="top" wrapText="1"/>
      <protection locked="0"/>
    </xf>
    <xf numFmtId="0" fontId="36" fillId="0" borderId="53" xfId="0" applyFont="1" applyBorder="1" applyAlignment="1" applyProtection="1">
      <alignment horizontal="left" vertical="top" wrapText="1"/>
      <protection locked="0"/>
    </xf>
    <xf numFmtId="0" fontId="36" fillId="0" borderId="60" xfId="0" applyFont="1" applyBorder="1" applyAlignment="1" applyProtection="1">
      <alignment horizontal="left" vertical="top" wrapText="1"/>
      <protection locked="0"/>
    </xf>
    <xf numFmtId="0" fontId="26" fillId="2" borderId="53" xfId="0" applyFont="1" applyFill="1" applyBorder="1" applyAlignment="1">
      <alignment horizontal="center" vertical="center" wrapText="1"/>
    </xf>
    <xf numFmtId="0" fontId="26" fillId="2" borderId="36" xfId="0" applyFont="1" applyFill="1" applyBorder="1" applyAlignment="1">
      <alignment horizontal="center" vertical="center"/>
    </xf>
    <xf numFmtId="0" fontId="26" fillId="2" borderId="26" xfId="0" applyFont="1" applyFill="1" applyBorder="1" applyAlignment="1">
      <alignment horizontal="center" vertical="center"/>
    </xf>
    <xf numFmtId="0" fontId="26" fillId="2" borderId="29" xfId="0" applyFont="1" applyFill="1" applyBorder="1" applyAlignment="1">
      <alignment horizontal="center" vertical="center"/>
    </xf>
    <xf numFmtId="0" fontId="28" fillId="0" borderId="9" xfId="0" applyFont="1" applyBorder="1" applyAlignment="1">
      <alignment horizontal="center" vertical="center"/>
    </xf>
    <xf numFmtId="0" fontId="29" fillId="0" borderId="9" xfId="0" applyFont="1" applyBorder="1" applyAlignment="1" applyProtection="1">
      <alignment horizontal="left" vertical="center"/>
      <protection locked="0"/>
    </xf>
    <xf numFmtId="0" fontId="26" fillId="2" borderId="0" xfId="0" applyFont="1" applyFill="1" applyAlignment="1">
      <alignment horizontal="center" vertical="top" wrapText="1"/>
    </xf>
    <xf numFmtId="0" fontId="26" fillId="2" borderId="0" xfId="0" applyFont="1" applyFill="1" applyAlignment="1">
      <alignment horizontal="left" vertical="top" wrapText="1"/>
    </xf>
    <xf numFmtId="0" fontId="20" fillId="0" borderId="0" xfId="0" applyFont="1" applyBorder="1" applyAlignment="1">
      <alignment horizontal="center" vertical="center" wrapText="1"/>
    </xf>
    <xf numFmtId="0" fontId="20" fillId="0" borderId="14" xfId="0" applyFont="1" applyBorder="1" applyAlignment="1" applyProtection="1">
      <alignment horizontal="center"/>
      <protection locked="0"/>
    </xf>
    <xf numFmtId="0" fontId="20" fillId="0" borderId="31" xfId="0" applyFont="1" applyBorder="1" applyAlignment="1" applyProtection="1">
      <alignment horizontal="center"/>
      <protection locked="0"/>
    </xf>
    <xf numFmtId="0" fontId="2" fillId="0" borderId="9" xfId="0" applyFont="1" applyBorder="1" applyAlignment="1" applyProtection="1">
      <alignment horizontal="left"/>
      <protection locked="0"/>
    </xf>
    <xf numFmtId="0" fontId="20" fillId="0" borderId="9" xfId="0" applyFont="1" applyBorder="1" applyAlignment="1" applyProtection="1">
      <alignment horizontal="left"/>
      <protection locked="0"/>
    </xf>
    <xf numFmtId="0" fontId="0" fillId="0" borderId="0" xfId="0" applyAlignment="1">
      <alignment horizontal="left" vertical="top" wrapText="1"/>
    </xf>
    <xf numFmtId="0" fontId="22" fillId="2" borderId="61" xfId="0" applyFont="1" applyFill="1" applyBorder="1" applyAlignment="1">
      <alignment horizontal="left"/>
    </xf>
    <xf numFmtId="0" fontId="22" fillId="2" borderId="62" xfId="0" applyFont="1" applyFill="1" applyBorder="1" applyAlignment="1">
      <alignment horizontal="left"/>
    </xf>
    <xf numFmtId="0" fontId="35" fillId="0" borderId="26" xfId="0" applyFont="1" applyBorder="1" applyAlignment="1" applyProtection="1">
      <alignment wrapText="1"/>
      <protection locked="0"/>
    </xf>
    <xf numFmtId="0" fontId="35" fillId="0" borderId="29" xfId="0" applyFont="1" applyBorder="1" applyAlignment="1" applyProtection="1">
      <alignment wrapText="1"/>
      <protection locked="0"/>
    </xf>
    <xf numFmtId="0" fontId="28" fillId="0" borderId="14" xfId="0" applyFont="1" applyBorder="1" applyAlignment="1">
      <alignment horizontal="center" vertical="center"/>
    </xf>
    <xf numFmtId="0" fontId="28" fillId="0" borderId="31" xfId="0" applyFont="1" applyBorder="1" applyAlignment="1">
      <alignment horizontal="center" vertical="center"/>
    </xf>
    <xf numFmtId="0" fontId="22" fillId="2" borderId="36" xfId="0" applyFont="1" applyFill="1" applyBorder="1" applyAlignment="1">
      <alignment horizontal="left"/>
    </xf>
    <xf numFmtId="0" fontId="22" fillId="2" borderId="29" xfId="0" applyFont="1" applyFill="1" applyBorder="1" applyAlignment="1">
      <alignment horizontal="left"/>
    </xf>
    <xf numFmtId="164" fontId="35" fillId="0" borderId="36" xfId="2" applyFont="1" applyBorder="1" applyAlignment="1" applyProtection="1">
      <alignment horizontal="left" wrapText="1"/>
    </xf>
    <xf numFmtId="164" fontId="35" fillId="0" borderId="26" xfId="2" applyFont="1" applyBorder="1" applyAlignment="1" applyProtection="1">
      <alignment horizontal="left" wrapText="1"/>
    </xf>
    <xf numFmtId="164" fontId="35" fillId="0" borderId="29" xfId="2" applyFont="1" applyBorder="1" applyAlignment="1" applyProtection="1">
      <alignment horizontal="left" wrapText="1"/>
    </xf>
    <xf numFmtId="0" fontId="26" fillId="3" borderId="9" xfId="0" applyFont="1" applyFill="1" applyBorder="1" applyAlignment="1">
      <alignment horizontal="center" vertical="center"/>
    </xf>
    <xf numFmtId="0" fontId="29" fillId="2" borderId="9" xfId="0" applyFont="1" applyFill="1" applyBorder="1" applyAlignment="1">
      <alignment horizontal="left" vertical="center"/>
    </xf>
    <xf numFmtId="0" fontId="29" fillId="0" borderId="9" xfId="0" applyFont="1" applyBorder="1" applyAlignment="1" applyProtection="1">
      <alignment horizontal="center" vertical="center"/>
      <protection locked="0"/>
    </xf>
    <xf numFmtId="0" fontId="29" fillId="0" borderId="14" xfId="0" applyFont="1" applyBorder="1" applyAlignment="1" applyProtection="1">
      <alignment horizontal="center" vertical="center"/>
      <protection locked="0"/>
    </xf>
    <xf numFmtId="0" fontId="29" fillId="0" borderId="2" xfId="0" applyFont="1" applyBorder="1" applyAlignment="1" applyProtection="1">
      <alignment horizontal="center" vertical="center"/>
      <protection locked="0"/>
    </xf>
    <xf numFmtId="0" fontId="29" fillId="0" borderId="31" xfId="0" applyFont="1" applyBorder="1" applyAlignment="1" applyProtection="1">
      <alignment horizontal="center" vertical="center"/>
      <protection locked="0"/>
    </xf>
    <xf numFmtId="0" fontId="55" fillId="0" borderId="9" xfId="0" applyFont="1" applyBorder="1" applyAlignment="1" applyProtection="1">
      <alignment horizontal="justify" vertical="top"/>
      <protection locked="0"/>
    </xf>
    <xf numFmtId="0" fontId="55" fillId="0" borderId="68" xfId="0" applyFont="1" applyBorder="1" applyAlignment="1" applyProtection="1">
      <alignment horizontal="justify" vertical="top" wrapText="1"/>
      <protection locked="0"/>
    </xf>
    <xf numFmtId="0" fontId="55" fillId="0" borderId="69" xfId="0" applyFont="1" applyBorder="1" applyAlignment="1" applyProtection="1">
      <alignment horizontal="justify" vertical="top" wrapText="1"/>
      <protection locked="0"/>
    </xf>
    <xf numFmtId="0" fontId="55" fillId="0" borderId="67" xfId="0" applyFont="1" applyBorder="1" applyAlignment="1" applyProtection="1">
      <alignment horizontal="justify" vertical="top" wrapText="1"/>
      <protection locked="0"/>
    </xf>
    <xf numFmtId="0" fontId="55" fillId="0" borderId="11" xfId="0" applyFont="1" applyBorder="1" applyAlignment="1" applyProtection="1">
      <alignment horizontal="justify" vertical="top" wrapText="1"/>
      <protection locked="0"/>
    </xf>
    <xf numFmtId="0" fontId="55" fillId="0" borderId="15" xfId="0" applyFont="1" applyBorder="1" applyAlignment="1" applyProtection="1">
      <alignment horizontal="justify" vertical="top" wrapText="1"/>
      <protection locked="0"/>
    </xf>
    <xf numFmtId="0" fontId="55" fillId="0" borderId="13" xfId="0" applyFont="1" applyBorder="1" applyAlignment="1" applyProtection="1">
      <alignment horizontal="justify" vertical="top" wrapText="1"/>
      <protection locked="0"/>
    </xf>
    <xf numFmtId="0" fontId="26" fillId="0" borderId="13" xfId="0" applyFont="1" applyBorder="1" applyAlignment="1">
      <alignment horizontal="left" vertical="center"/>
    </xf>
    <xf numFmtId="0" fontId="29" fillId="0" borderId="8" xfId="0" applyFont="1" applyBorder="1" applyAlignment="1">
      <alignment horizontal="left" vertical="center"/>
    </xf>
    <xf numFmtId="0" fontId="28" fillId="2" borderId="61" xfId="0" applyFont="1" applyFill="1" applyBorder="1" applyAlignment="1">
      <alignment horizontal="left" vertical="center"/>
    </xf>
    <xf numFmtId="0" fontId="28" fillId="2" borderId="62" xfId="0" applyFont="1" applyFill="1" applyBorder="1" applyAlignment="1">
      <alignment horizontal="left" vertical="center"/>
    </xf>
    <xf numFmtId="0" fontId="31" fillId="0" borderId="36" xfId="0" applyFont="1" applyBorder="1" applyAlignment="1" applyProtection="1">
      <alignment horizontal="left" vertical="center" wrapText="1"/>
      <protection locked="0"/>
    </xf>
    <xf numFmtId="0" fontId="31" fillId="0" borderId="26" xfId="0" applyFont="1" applyBorder="1" applyAlignment="1" applyProtection="1">
      <alignment horizontal="left" vertical="center" wrapText="1"/>
      <protection locked="0"/>
    </xf>
    <xf numFmtId="0" fontId="31" fillId="0" borderId="29" xfId="0" applyFont="1" applyBorder="1" applyAlignment="1" applyProtection="1">
      <alignment horizontal="left" vertical="center" wrapText="1"/>
      <protection locked="0"/>
    </xf>
    <xf numFmtId="0" fontId="28" fillId="2" borderId="36" xfId="0" applyFont="1" applyFill="1" applyBorder="1" applyAlignment="1">
      <alignment horizontal="left" vertical="center"/>
    </xf>
    <xf numFmtId="0" fontId="28" fillId="2" borderId="29" xfId="0" applyFont="1" applyFill="1" applyBorder="1" applyAlignment="1">
      <alignment horizontal="left" vertical="center"/>
    </xf>
    <xf numFmtId="0" fontId="54" fillId="2" borderId="67" xfId="0" applyFont="1" applyFill="1" applyBorder="1" applyAlignment="1">
      <alignment horizontal="center"/>
    </xf>
    <xf numFmtId="0" fontId="54" fillId="2" borderId="0" xfId="0" applyFont="1" applyFill="1" applyAlignment="1">
      <alignment horizontal="center"/>
    </xf>
  </cellXfs>
  <cellStyles count="4">
    <cellStyle name="Hipervínculo" xfId="1" builtinId="8"/>
    <cellStyle name="Millares" xfId="2" builtinId="3"/>
    <cellStyle name="Normal" xfId="0" builtinId="0"/>
    <cellStyle name="Porcentaje" xfId="3" builtinId="5"/>
  </cellStyles>
  <dxfs count="5">
    <dxf>
      <font>
        <color theme="0" tint="-0.14996795556505021"/>
      </font>
    </dxf>
    <dxf>
      <font>
        <color theme="0" tint="-0.14996795556505021"/>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1" i="0" u="none" strike="noStrike" kern="1200" cap="all" spc="150" baseline="0">
                <a:solidFill>
                  <a:schemeClr val="tx1">
                    <a:lumMod val="50000"/>
                    <a:lumOff val="50000"/>
                  </a:schemeClr>
                </a:solidFill>
                <a:latin typeface="+mn-lt"/>
                <a:ea typeface="+mn-ea"/>
                <a:cs typeface="+mn-cs"/>
              </a:defRPr>
            </a:pPr>
            <a:r>
              <a:rPr lang="es-CL"/>
              <a:t>¿Cuál fué mi desempeño real y cuánto</a:t>
            </a:r>
            <a:r>
              <a:rPr lang="es-CL" baseline="0"/>
              <a:t> </a:t>
            </a:r>
            <a:r>
              <a:rPr lang="es-CL"/>
              <a:t>me faltó para alcanzar un</a:t>
            </a:r>
            <a:r>
              <a:rPr lang="es-CL" baseline="0"/>
              <a:t> desempeño de excelencia (100%)</a:t>
            </a:r>
            <a:r>
              <a:rPr lang="es-CL"/>
              <a:t>?</a:t>
            </a:r>
          </a:p>
        </c:rich>
      </c:tx>
      <c:overlay val="0"/>
      <c:spPr>
        <a:noFill/>
        <a:ln>
          <a:noFill/>
        </a:ln>
        <a:effectLst/>
      </c:spPr>
      <c:txPr>
        <a:bodyPr rot="0" spcFirstLastPara="1" vertOverflow="ellipsis" vert="horz" wrap="square" anchor="ctr" anchorCtr="1"/>
        <a:lstStyle/>
        <a:p>
          <a:pPr>
            <a:defRPr sz="1800" b="1" i="0" u="none" strike="noStrike" kern="1200" cap="all" spc="150" baseline="0">
              <a:solidFill>
                <a:schemeClr val="tx1">
                  <a:lumMod val="50000"/>
                  <a:lumOff val="50000"/>
                </a:schemeClr>
              </a:solidFill>
              <a:latin typeface="+mn-lt"/>
              <a:ea typeface="+mn-ea"/>
              <a:cs typeface="+mn-cs"/>
            </a:defRPr>
          </a:pPr>
          <a:endParaRPr lang="es-CL"/>
        </a:p>
      </c:txPr>
    </c:title>
    <c:autoTitleDeleted val="0"/>
    <c:plotArea>
      <c:layout/>
      <c:pieChart>
        <c:varyColors val="1"/>
        <c:ser>
          <c:idx val="0"/>
          <c:order val="0"/>
          <c:dPt>
            <c:idx val="0"/>
            <c:bubble3D val="0"/>
            <c:spPr>
              <a:pattFill prst="ltUpDiag">
                <a:fgClr>
                  <a:schemeClr val="accent1"/>
                </a:fgClr>
                <a:bgClr>
                  <a:schemeClr val="accent1">
                    <a:lumMod val="20000"/>
                    <a:lumOff val="80000"/>
                  </a:schemeClr>
                </a:bgClr>
              </a:pattFill>
              <a:ln w="19050">
                <a:solidFill>
                  <a:schemeClr val="lt1"/>
                </a:solidFill>
              </a:ln>
              <a:effectLst>
                <a:innerShdw blurRad="114300">
                  <a:schemeClr val="accent1"/>
                </a:innerShdw>
              </a:effectLst>
            </c:spPr>
            <c:extLst>
              <c:ext xmlns:c16="http://schemas.microsoft.com/office/drawing/2014/chart" uri="{C3380CC4-5D6E-409C-BE32-E72D297353CC}">
                <c16:uniqueId val="{00000001-1E05-4268-8755-4E3DFA832049}"/>
              </c:ext>
            </c:extLst>
          </c:dPt>
          <c:dPt>
            <c:idx val="1"/>
            <c:bubble3D val="0"/>
            <c:spPr>
              <a:pattFill prst="ltUpDiag">
                <a:fgClr>
                  <a:schemeClr val="accent2"/>
                </a:fgClr>
                <a:bgClr>
                  <a:schemeClr val="accent2">
                    <a:lumMod val="20000"/>
                    <a:lumOff val="80000"/>
                  </a:schemeClr>
                </a:bgClr>
              </a:pattFill>
              <a:ln w="19050">
                <a:solidFill>
                  <a:schemeClr val="lt1"/>
                </a:solidFill>
              </a:ln>
              <a:effectLst>
                <a:innerShdw blurRad="114300">
                  <a:schemeClr val="accent2"/>
                </a:innerShdw>
              </a:effectLst>
            </c:spPr>
            <c:extLst>
              <c:ext xmlns:c16="http://schemas.microsoft.com/office/drawing/2014/chart" uri="{C3380CC4-5D6E-409C-BE32-E72D297353CC}">
                <c16:uniqueId val="{00000003-1E05-4268-8755-4E3DFA832049}"/>
              </c:ext>
            </c:extLst>
          </c:dPt>
          <c:dLbls>
            <c:spPr>
              <a:noFill/>
              <a:ln>
                <a:noFill/>
              </a:ln>
              <a:effectLst/>
            </c:spPr>
            <c:txPr>
              <a:bodyPr rot="0" spcFirstLastPara="1" vertOverflow="ellipsis" vert="horz" wrap="square" lIns="38100" tIns="19050" rIns="38100" bIns="19050" anchor="ctr" anchorCtr="1">
                <a:spAutoFit/>
              </a:bodyPr>
              <a:lstStyle/>
              <a:p>
                <a:pPr>
                  <a:defRPr sz="1600" b="1" i="0" u="none" strike="noStrike" kern="1200" baseline="0">
                    <a:solidFill>
                      <a:schemeClr val="tx1">
                        <a:lumMod val="75000"/>
                        <a:lumOff val="25000"/>
                      </a:schemeClr>
                    </a:solidFill>
                    <a:latin typeface="+mn-lt"/>
                    <a:ea typeface="+mn-ea"/>
                    <a:cs typeface="+mn-cs"/>
                  </a:defRPr>
                </a:pPr>
                <a:endParaRPr lang="es-CL"/>
              </a:p>
            </c:txPr>
            <c:showLegendKey val="0"/>
            <c:showVal val="1"/>
            <c:showCatName val="0"/>
            <c:showSerName val="0"/>
            <c:showPercent val="0"/>
            <c:showBubbleSize val="0"/>
            <c:showLeaderLines val="1"/>
            <c:leaderLines>
              <c:spPr>
                <a:ln w="9525">
                  <a:solidFill>
                    <a:schemeClr val="tx1">
                      <a:lumMod val="35000"/>
                      <a:lumOff val="65000"/>
                    </a:schemeClr>
                  </a:solidFill>
                </a:ln>
                <a:effectLst/>
              </c:spPr>
            </c:leaderLines>
            <c:extLst>
              <c:ext xmlns:c15="http://schemas.microsoft.com/office/drawing/2012/chart" uri="{CE6537A1-D6FC-4f65-9D91-7224C49458BB}"/>
            </c:extLst>
          </c:dLbls>
          <c:cat>
            <c:strRef>
              <c:f>Retroalimentación!$A$71:$B$71</c:f>
              <c:strCache>
                <c:ptCount val="2"/>
                <c:pt idx="0">
                  <c:v>Mi Resultado</c:v>
                </c:pt>
                <c:pt idx="1">
                  <c:v>Me faltó</c:v>
                </c:pt>
              </c:strCache>
            </c:strRef>
          </c:cat>
          <c:val>
            <c:numRef>
              <c:f>Retroalimentación!$A$72:$B$72</c:f>
              <c:numCache>
                <c:formatCode>0.0%</c:formatCode>
                <c:ptCount val="2"/>
                <c:pt idx="0">
                  <c:v>1</c:v>
                </c:pt>
                <c:pt idx="1">
                  <c:v>0</c:v>
                </c:pt>
              </c:numCache>
            </c:numRef>
          </c:val>
          <c:extLst>
            <c:ext xmlns:c16="http://schemas.microsoft.com/office/drawing/2014/chart" uri="{C3380CC4-5D6E-409C-BE32-E72D297353CC}">
              <c16:uniqueId val="{00000004-1E05-4268-8755-4E3DFA832049}"/>
            </c:ext>
          </c:extLst>
        </c:ser>
        <c:dLbls>
          <c:showLegendKey val="0"/>
          <c:showVal val="0"/>
          <c:showCatName val="0"/>
          <c:showSerName val="0"/>
          <c:showPercent val="1"/>
          <c:showBubbleSize val="0"/>
          <c:showLeaderLines val="1"/>
        </c:dLbls>
        <c:firstSliceAng val="0"/>
      </c:pieChart>
      <c:spPr>
        <a:noFill/>
        <a:ln>
          <a:noFill/>
        </a:ln>
        <a:effectLst/>
      </c:spPr>
    </c:plotArea>
    <c:legend>
      <c:legendPos val="t"/>
      <c:overlay val="0"/>
      <c:spPr>
        <a:noFill/>
        <a:ln>
          <a:noFill/>
        </a:ln>
        <a:effectLst/>
      </c:spPr>
      <c:txPr>
        <a:bodyPr rot="0" spcFirstLastPara="1" vertOverflow="ellipsis" vert="horz" wrap="square" anchor="ctr" anchorCtr="1"/>
        <a:lstStyle/>
        <a:p>
          <a:pPr>
            <a:defRPr sz="1800" b="0" i="0" u="none" strike="noStrike" kern="1200" baseline="0">
              <a:solidFill>
                <a:schemeClr val="tx1">
                  <a:lumMod val="65000"/>
                  <a:lumOff val="35000"/>
                </a:schemeClr>
              </a:solidFill>
              <a:latin typeface="+mn-lt"/>
              <a:ea typeface="+mn-ea"/>
              <a:cs typeface="+mn-cs"/>
            </a:defRPr>
          </a:pPr>
          <a:endParaRPr lang="es-CL"/>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s-CL"/>
    </a:p>
  </c:txPr>
  <c:printSettings>
    <c:headerFooter/>
    <c:pageMargins b="0.75" l="0.7" r="0.7" t="0.75" header="0.3" footer="0.3"/>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baseline="0">
              <a:solidFill>
                <a:schemeClr val="tx1">
                  <a:lumMod val="65000"/>
                  <a:lumOff val="35000"/>
                </a:schemeClr>
              </a:solidFill>
              <a:latin typeface="+mn-lt"/>
              <a:ea typeface="+mn-ea"/>
              <a:cs typeface="+mn-cs"/>
            </a:defRPr>
          </a:pPr>
          <a:endParaRPr lang="es-CL"/>
        </a:p>
      </c:txPr>
    </c:title>
    <c:autoTitleDeleted val="0"/>
    <c:plotArea>
      <c:layout/>
      <c:barChart>
        <c:barDir val="col"/>
        <c:grouping val="clustered"/>
        <c:varyColors val="0"/>
        <c:ser>
          <c:idx val="0"/>
          <c:order val="0"/>
          <c:spPr>
            <a:solidFill>
              <a:schemeClr val="accent1"/>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baseline="0">
                    <a:solidFill>
                      <a:schemeClr val="tx1">
                        <a:lumMod val="65000"/>
                        <a:lumOff val="35000"/>
                      </a:schemeClr>
                    </a:solidFill>
                    <a:latin typeface="+mn-lt"/>
                    <a:ea typeface="+mn-ea"/>
                    <a:cs typeface="+mn-cs"/>
                  </a:defRPr>
                </a:pPr>
                <a:endParaRPr lang="es-CL"/>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Hoja1!$A$1:$A$5</c:f>
              <c:strCache>
                <c:ptCount val="5"/>
                <c:pt idx="0">
                  <c:v>Dominio Débil</c:v>
                </c:pt>
                <c:pt idx="1">
                  <c:v>Dominio Parcial</c:v>
                </c:pt>
                <c:pt idx="2">
                  <c:v>Dominio Regular o en vía de desarrollo</c:v>
                </c:pt>
                <c:pt idx="3">
                  <c:v>Dominio Total</c:v>
                </c:pt>
                <c:pt idx="4">
                  <c:v>Dominio Sobresaliente</c:v>
                </c:pt>
              </c:strCache>
            </c:strRef>
          </c:cat>
          <c:val>
            <c:numRef>
              <c:f>Hoja1!$F$1:$F$5</c:f>
              <c:numCache>
                <c:formatCode>General</c:formatCode>
                <c:ptCount val="5"/>
                <c:pt idx="0">
                  <c:v>5</c:v>
                </c:pt>
                <c:pt idx="1">
                  <c:v>10</c:v>
                </c:pt>
                <c:pt idx="2">
                  <c:v>15</c:v>
                </c:pt>
                <c:pt idx="3">
                  <c:v>20</c:v>
                </c:pt>
                <c:pt idx="4">
                  <c:v>25</c:v>
                </c:pt>
              </c:numCache>
            </c:numRef>
          </c:val>
          <c:extLst>
            <c:ext xmlns:c16="http://schemas.microsoft.com/office/drawing/2014/chart" uri="{C3380CC4-5D6E-409C-BE32-E72D297353CC}">
              <c16:uniqueId val="{00000000-C8D5-421A-A61D-41A7BEA51CEF}"/>
            </c:ext>
          </c:extLst>
        </c:ser>
        <c:dLbls>
          <c:showLegendKey val="0"/>
          <c:showVal val="1"/>
          <c:showCatName val="0"/>
          <c:showSerName val="0"/>
          <c:showPercent val="0"/>
          <c:showBubbleSize val="0"/>
        </c:dLbls>
        <c:gapWidth val="6"/>
        <c:axId val="2115423280"/>
        <c:axId val="2115409680"/>
      </c:barChart>
      <c:catAx>
        <c:axId val="211542328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baseline="0">
                <a:solidFill>
                  <a:schemeClr val="tx1">
                    <a:lumMod val="65000"/>
                    <a:lumOff val="35000"/>
                  </a:schemeClr>
                </a:solidFill>
                <a:latin typeface="+mn-lt"/>
                <a:ea typeface="+mn-ea"/>
                <a:cs typeface="+mn-cs"/>
              </a:defRPr>
            </a:pPr>
            <a:endParaRPr lang="es-CL"/>
          </a:p>
        </c:txPr>
        <c:crossAx val="2115409680"/>
        <c:crosses val="autoZero"/>
        <c:auto val="1"/>
        <c:lblAlgn val="ctr"/>
        <c:lblOffset val="100"/>
        <c:noMultiLvlLbl val="0"/>
      </c:catAx>
      <c:valAx>
        <c:axId val="2115409680"/>
        <c:scaling>
          <c:orientation val="minMax"/>
        </c:scaling>
        <c:delete val="1"/>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crossAx val="2115423280"/>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s-CL"/>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52">
  <cs:axisTitle>
    <cs:lnRef idx="0"/>
    <cs:fillRef idx="0"/>
    <cs:effectRef idx="0"/>
    <cs:fontRef idx="minor">
      <a:schemeClr val="tx1">
        <a:lumMod val="65000"/>
        <a:lumOff val="35000"/>
      </a:schemeClr>
    </cs:fontRef>
    <cs:defRPr sz="900" b="1" kern="1200"/>
  </cs:axisTitle>
  <cs:categoryAxis>
    <cs:lnRef idx="0"/>
    <cs:fillRef idx="0"/>
    <cs:effectRef idx="0"/>
    <cs:fontRef idx="minor">
      <a:schemeClr val="tx1">
        <a:lumMod val="65000"/>
        <a:lumOff val="35000"/>
      </a:schemeClr>
    </cs:fontRef>
    <cs:spPr>
      <a:ln w="19050"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dk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styleClr val="auto"/>
    </cs:effectRef>
    <cs:fontRef idx="minor">
      <a:schemeClr val="dk1"/>
    </cs:fontRef>
    <cs:spPr>
      <a:pattFill prst="ltUpDiag">
        <a:fgClr>
          <a:schemeClr val="phClr"/>
        </a:fgClr>
        <a:bgClr>
          <a:schemeClr val="phClr">
            <a:lumMod val="20000"/>
            <a:lumOff val="80000"/>
          </a:schemeClr>
        </a:bgClr>
      </a:pattFill>
      <a:ln w="19050">
        <a:solidFill>
          <a:schemeClr val="lt1"/>
        </a:solidFill>
      </a:ln>
      <a:effectLst>
        <a:innerShdw blurRad="114300">
          <a:schemeClr val="phClr"/>
        </a:innerShdw>
      </a:effectLst>
    </cs:spPr>
  </cs:dataPoint>
  <cs:dataPoint3D>
    <cs:lnRef idx="0"/>
    <cs:fillRef idx="0">
      <cs:styleClr val="auto"/>
    </cs:fillRef>
    <cs:effectRef idx="0"/>
    <cs:fontRef idx="minor">
      <a:schemeClr val="dk1"/>
    </cs:fontRef>
    <cs:spPr>
      <a:pattFill prst="ltUpDiag">
        <a:fgClr>
          <a:schemeClr val="phClr"/>
        </a:fgClr>
        <a:bgClr>
          <a:schemeClr val="phClr">
            <a:lumMod val="20000"/>
            <a:lumOff val="80000"/>
          </a:schemeClr>
        </a:bgClr>
      </a:pattFill>
      <a:ln w="19050">
        <a:solidFill>
          <a:schemeClr val="lt1"/>
        </a:solidFill>
      </a:ln>
      <a:effectLst>
        <a:innerShdw blurRad="114300">
          <a:schemeClr val="phClr"/>
        </a:innerShdw>
      </a:effectLst>
    </cs:spPr>
  </cs:dataPoint3D>
  <cs:dataPointLine>
    <cs:lnRef idx="0">
      <cs:styleClr val="auto"/>
    </cs:lnRef>
    <cs:fillRef idx="0"/>
    <cs:effectRef idx="0"/>
    <cs:fontRef idx="minor">
      <a:schemeClr val="dk1"/>
    </cs:fontRef>
    <cs:spPr>
      <a:ln w="28575" cap="rnd">
        <a:solidFill>
          <a:schemeClr val="phClr"/>
        </a:solidFill>
        <a:round/>
      </a:ln>
    </cs:spPr>
  </cs:dataPointLine>
  <cs:dataPointMarker>
    <cs:lnRef idx="0"/>
    <cs:fillRef idx="0">
      <cs:styleClr val="auto"/>
    </cs:fillRef>
    <cs:effectRef idx="0"/>
    <cs:fontRef idx="minor">
      <a:schemeClr val="dk1"/>
    </cs:fontRef>
    <cs:spPr>
      <a:solidFill>
        <a:schemeClr val="phClr"/>
      </a:solidFill>
      <a:ln w="9525">
        <a:solidFill>
          <a:schemeClr val="lt1"/>
        </a:solidFill>
      </a:ln>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50000"/>
            <a:lumOff val="50000"/>
          </a:schemeClr>
        </a:solidFill>
      </a:ln>
    </cs:spPr>
  </cs:downBar>
  <cs:dropLine>
    <cs:lnRef idx="0"/>
    <cs:fillRef idx="0"/>
    <cs:effectRef idx="0"/>
    <cs:fontRef idx="minor">
      <a:schemeClr val="dk1"/>
    </cs:fontRef>
    <cs:spPr>
      <a:ln w="9525">
        <a:solidFill>
          <a:schemeClr val="tx1">
            <a:lumMod val="35000"/>
            <a:lumOff val="65000"/>
          </a:schemeClr>
        </a:solidFill>
        <a:round/>
      </a:ln>
    </cs:spPr>
  </cs:dropLine>
  <cs:errorBar>
    <cs:lnRef idx="0"/>
    <cs:fillRef idx="0"/>
    <cs:effectRef idx="0"/>
    <cs:fontRef idx="minor">
      <a:schemeClr val="dk1"/>
    </cs:fontRef>
    <cs:spPr>
      <a:ln w="9525">
        <a:solidFill>
          <a:schemeClr val="tx1">
            <a:lumMod val="50000"/>
            <a:lumOff val="50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a:solidFill>
          <a:schemeClr val="tx1">
            <a:lumMod val="15000"/>
            <a:lumOff val="85000"/>
          </a:schemeClr>
        </a:solidFill>
      </a:ln>
    </cs:spPr>
  </cs:gridlineMajor>
  <cs:gridlineMinor>
    <cs:lnRef idx="0"/>
    <cs:fillRef idx="0"/>
    <cs:effectRef idx="0"/>
    <cs:fontRef idx="minor">
      <a:schemeClr val="dk1"/>
    </cs:fontRef>
    <cs:spPr>
      <a:ln>
        <a:solidFill>
          <a:schemeClr val="tx1">
            <a:lumMod val="5000"/>
            <a:lumOff val="95000"/>
          </a:schemeClr>
        </a:solidFill>
      </a:ln>
    </cs:spPr>
  </cs:gridlineMinor>
  <cs:hiLoLine>
    <cs:lnRef idx="0"/>
    <cs:fillRef idx="0"/>
    <cs:effectRef idx="0"/>
    <cs:fontRef idx="minor">
      <a:schemeClr val="dk1"/>
    </cs:fontRef>
    <cs:spPr>
      <a:ln w="9525">
        <a:solidFill>
          <a:schemeClr val="tx1">
            <a:lumMod val="35000"/>
            <a:lumOff val="65000"/>
          </a:schemeClr>
        </a:solidFill>
        <a:round/>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dk1"/>
    </cs:fontRef>
    <cs:spPr>
      <a:ln w="9525">
        <a:solidFill>
          <a:schemeClr val="tx1">
            <a:lumMod val="35000"/>
            <a:lumOff val="65000"/>
          </a:schemeClr>
        </a:solidFill>
        <a:round/>
      </a:ln>
    </cs:spPr>
  </cs:seriesLine>
  <cs:title>
    <cs:lnRef idx="0"/>
    <cs:fillRef idx="0"/>
    <cs:effectRef idx="0"/>
    <cs:fontRef idx="minor">
      <a:schemeClr val="tx1">
        <a:lumMod val="50000"/>
        <a:lumOff val="50000"/>
      </a:schemeClr>
    </cs:fontRef>
    <cs:defRPr sz="1800" b="1" kern="1200" cap="all" spc="150" baseline="0"/>
  </cs:title>
  <cs:trendline>
    <cs:lnRef idx="0">
      <cs:styleClr val="auto"/>
    </cs:lnRef>
    <cs:fillRef idx="0"/>
    <cs:effectRef idx="0"/>
    <cs:fontRef idx="minor">
      <a:schemeClr val="dk1"/>
    </cs:fontRef>
    <cs:spPr>
      <a:ln w="19050" cap="rnd">
        <a:solidFill>
          <a:schemeClr val="phClr"/>
        </a:solidFill>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50000"/>
            <a:lumOff val="50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dk1"/>
    </cs:fontRef>
  </cs:wall>
</cs:chartStyle>
</file>

<file path=xl/charts/style2.xml><?xml version="1.0" encoding="utf-8"?>
<cs:chartStyle xmlns:cs="http://schemas.microsoft.com/office/drawing/2012/chartStyle" xmlns:a="http://schemas.openxmlformats.org/drawingml/2006/main" id="419">
  <cs:axisTitle>
    <cs:lnRef idx="0"/>
    <cs:fillRef idx="0"/>
    <cs:effectRef idx="0"/>
    <cs:fontRef idx="minor">
      <a:schemeClr val="tx1">
        <a:lumMod val="65000"/>
        <a:lumOff val="35000"/>
      </a:schemeClr>
    </cs:fontRef>
    <cs:defRPr sz="9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cs:chartArea>
  <cs:dataLabel>
    <cs:lnRef idx="0"/>
    <cs:fillRef idx="0"/>
    <cs:effectRef idx="0"/>
    <cs:fontRef idx="minor">
      <a:schemeClr val="tx1">
        <a:lumMod val="65000"/>
        <a:lumOff val="35000"/>
      </a:schemeClr>
    </cs:fontRef>
    <cs:defRPr sz="9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tx1"/>
    </cs:fontRef>
    <cs:spPr>
      <a:solidFill>
        <a:schemeClr val="phClr"/>
      </a:solidFill>
    </cs:spPr>
  </cs:dataPoint>
  <cs:dataPoint3D>
    <cs:lnRef idx="0"/>
    <cs:fillRef idx="0">
      <cs:styleClr val="auto"/>
    </cs:fillRef>
    <cs:effectRef idx="0"/>
    <cs:fontRef idx="minor">
      <a:schemeClr val="tx1"/>
    </cs:fontRef>
    <cs:spPr>
      <a:solidFill>
        <a:schemeClr val="phClr"/>
      </a:solidFill>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fillRef idx="0">
      <cs:styleClr val="auto"/>
    </cs:fillRef>
    <cs:effectRef idx="0"/>
    <cs:fontRef idx="minor">
      <a:schemeClr val="tx1"/>
    </cs:fontRef>
    <cs:spPr>
      <a:solidFill>
        <a:schemeClr val="phClr"/>
      </a:solidFill>
      <a:ln w="9525">
        <a:solidFill>
          <a:schemeClr val="lt1"/>
        </a:solidFill>
      </a:ln>
    </cs:spPr>
  </cs:dataPointMarker>
  <cs:dataPointMarkerLayout symbol="circle" size="5"/>
  <cs:dataPointWireframe>
    <cs:lnRef idx="0">
      <cs:styleClr val="auto"/>
    </cs:lnRef>
    <cs:fillRef idx="0"/>
    <cs:effectRef idx="0"/>
    <cs:fontRef idx="minor">
      <a:schemeClr val="tx1"/>
    </cs:fontRef>
    <cs:spPr>
      <a:ln w="2857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15000"/>
            <a:lumOff val="8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cs:seriesAxis>
  <cs:seriesLine>
    <cs:lnRef idx="0"/>
    <cs:fillRef idx="0"/>
    <cs:effectRef idx="0"/>
    <cs:fontRef idx="minor">
      <a:schemeClr val="tx1"/>
    </cs:fontRef>
    <cs:spPr>
      <a:ln w="9525" cap="flat">
        <a:solidFill>
          <a:srgbClr val="D9D9D9"/>
        </a:solidFill>
        <a:round/>
      </a:ln>
    </cs:spPr>
  </cs:seriesLine>
  <cs:title>
    <cs:lnRef idx="0"/>
    <cs:fillRef idx="0"/>
    <cs:effectRef idx="0"/>
    <cs:fontRef idx="minor">
      <a:schemeClr val="tx1">
        <a:lumMod val="65000"/>
        <a:lumOff val="35000"/>
      </a:schemeClr>
    </cs:fontRef>
    <cs:defRPr sz="1400"/>
  </cs:title>
  <cs:trendline>
    <cs:lnRef idx="0">
      <cs:styleClr val="auto"/>
    </cs:lnRef>
    <cs:fillRef idx="0"/>
    <cs:effectRef idx="0"/>
    <cs:fontRef idx="minor">
      <a:schemeClr val="tx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9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cs:valueAxis>
  <cs:wall>
    <cs:lnRef idx="0"/>
    <cs:fillRef idx="0"/>
    <cs:effectRef idx="0"/>
    <cs:fontRef idx="minor">
      <a:schemeClr val="tx1"/>
    </cs:fontRef>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10.xml.rels><?xml version="1.0" encoding="UTF-8" standalone="yes"?>
<Relationships xmlns="http://schemas.openxmlformats.org/package/2006/relationships"><Relationship Id="rId1" Type="http://schemas.openxmlformats.org/officeDocument/2006/relationships/image" Target="../media/image1.jpeg"/></Relationships>
</file>

<file path=xl/drawings/_rels/drawing1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1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13.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3" Type="http://schemas.openxmlformats.org/officeDocument/2006/relationships/chart" Target="../charts/chart1.xml"/><Relationship Id="rId2" Type="http://schemas.openxmlformats.org/officeDocument/2006/relationships/image" Target="../media/image1.jpeg"/><Relationship Id="rId1" Type="http://schemas.openxmlformats.org/officeDocument/2006/relationships/image" Target="../media/image2.jpeg"/></Relationships>
</file>

<file path=xl/drawings/_rels/drawing3.xml.rels><?xml version="1.0" encoding="UTF-8" standalone="yes"?>
<Relationships xmlns="http://schemas.openxmlformats.org/package/2006/relationships"><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1" Type="http://schemas.openxmlformats.org/officeDocument/2006/relationships/image" Target="../media/image1.jpeg"/></Relationships>
</file>

<file path=xl/drawings/_rels/drawing5.xml.rels><?xml version="1.0" encoding="UTF-8" standalone="yes"?>
<Relationships xmlns="http://schemas.openxmlformats.org/package/2006/relationships"><Relationship Id="rId1" Type="http://schemas.openxmlformats.org/officeDocument/2006/relationships/image" Target="../media/image1.jpeg"/></Relationships>
</file>

<file path=xl/drawings/_rels/drawing6.xml.rels><?xml version="1.0" encoding="UTF-8" standalone="yes"?>
<Relationships xmlns="http://schemas.openxmlformats.org/package/2006/relationships"><Relationship Id="rId1" Type="http://schemas.openxmlformats.org/officeDocument/2006/relationships/image" Target="../media/image1.jpeg"/></Relationships>
</file>

<file path=xl/drawings/_rels/drawing7.xml.rels><?xml version="1.0" encoding="UTF-8" standalone="yes"?>
<Relationships xmlns="http://schemas.openxmlformats.org/package/2006/relationships"><Relationship Id="rId1" Type="http://schemas.openxmlformats.org/officeDocument/2006/relationships/chart" Target="../charts/chart2.xml"/></Relationships>
</file>

<file path=xl/drawings/_rels/drawing8.xml.rels><?xml version="1.0" encoding="UTF-8" standalone="yes"?>
<Relationships xmlns="http://schemas.openxmlformats.org/package/2006/relationships"><Relationship Id="rId1" Type="http://schemas.openxmlformats.org/officeDocument/2006/relationships/image" Target="../media/image1.jpeg"/></Relationships>
</file>

<file path=xl/drawings/_rels/drawing9.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395845</xdr:colOff>
      <xdr:row>1</xdr:row>
      <xdr:rowOff>38828</xdr:rowOff>
    </xdr:from>
    <xdr:to>
      <xdr:col>12</xdr:col>
      <xdr:colOff>284514</xdr:colOff>
      <xdr:row>5</xdr:row>
      <xdr:rowOff>163915</xdr:rowOff>
    </xdr:to>
    <xdr:pic>
      <xdr:nvPicPr>
        <xdr:cNvPr id="3" name="Imagen 4">
          <a:extLst>
            <a:ext uri="{FF2B5EF4-FFF2-40B4-BE49-F238E27FC236}">
              <a16:creationId xmlns:a16="http://schemas.microsoft.com/office/drawing/2014/main" id="{8AB4AC90-B225-4626-9148-9945CB97100B}"/>
            </a:ext>
          </a:extLst>
        </xdr:cNvPr>
        <xdr:cNvPicPr>
          <a:picLocks noChangeAspect="1" noChangeArrowheads="1"/>
        </xdr:cNvPicPr>
      </xdr:nvPicPr>
      <xdr:blipFill>
        <a:blip xmlns:r="http://schemas.openxmlformats.org/officeDocument/2006/relationships" r:embed="rId1"/>
        <a:srcRect/>
        <a:stretch>
          <a:fillRect/>
        </a:stretch>
      </xdr:blipFill>
      <xdr:spPr bwMode="auto">
        <a:xfrm>
          <a:off x="8584871" y="385192"/>
          <a:ext cx="890649" cy="904405"/>
        </a:xfrm>
        <a:prstGeom prst="rect">
          <a:avLst/>
        </a:prstGeom>
        <a:noFill/>
        <a:ln w="9525">
          <a:noFill/>
          <a:miter lim="800000"/>
          <a:headEnd/>
          <a:tailEnd/>
        </a:ln>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2</xdr:col>
      <xdr:colOff>0</xdr:colOff>
      <xdr:row>1</xdr:row>
      <xdr:rowOff>85725</xdr:rowOff>
    </xdr:from>
    <xdr:to>
      <xdr:col>2</xdr:col>
      <xdr:colOff>0</xdr:colOff>
      <xdr:row>5</xdr:row>
      <xdr:rowOff>161925</xdr:rowOff>
    </xdr:to>
    <xdr:pic>
      <xdr:nvPicPr>
        <xdr:cNvPr id="22667" name="Imagen 1">
          <a:extLst>
            <a:ext uri="{FF2B5EF4-FFF2-40B4-BE49-F238E27FC236}">
              <a16:creationId xmlns:a16="http://schemas.microsoft.com/office/drawing/2014/main" id="{00000000-0008-0000-0B00-00008B5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638175" y="285750"/>
          <a:ext cx="0" cy="1095375"/>
        </a:xfrm>
        <a:prstGeom prst="rect">
          <a:avLst/>
        </a:prstGeom>
        <a:noFill/>
        <a:ln w="9525">
          <a:noFill/>
          <a:miter lim="800000"/>
          <a:headEnd/>
          <a:tailEnd/>
        </a:ln>
      </xdr:spPr>
    </xdr:pic>
    <xdr:clientData/>
  </xdr:twoCellAnchor>
  <xdr:twoCellAnchor editAs="oneCell">
    <xdr:from>
      <xdr:col>1</xdr:col>
      <xdr:colOff>390525</xdr:colOff>
      <xdr:row>1</xdr:row>
      <xdr:rowOff>47625</xdr:rowOff>
    </xdr:from>
    <xdr:to>
      <xdr:col>2</xdr:col>
      <xdr:colOff>981075</xdr:colOff>
      <xdr:row>4</xdr:row>
      <xdr:rowOff>171450</xdr:rowOff>
    </xdr:to>
    <xdr:pic>
      <xdr:nvPicPr>
        <xdr:cNvPr id="22668" name="Imagen 2">
          <a:extLst>
            <a:ext uri="{FF2B5EF4-FFF2-40B4-BE49-F238E27FC236}">
              <a16:creationId xmlns:a16="http://schemas.microsoft.com/office/drawing/2014/main" id="{00000000-0008-0000-0B00-00008C5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619125" y="247650"/>
          <a:ext cx="1000125" cy="923925"/>
        </a:xfrm>
        <a:prstGeom prst="rect">
          <a:avLst/>
        </a:prstGeom>
        <a:noFill/>
        <a:ln w="9525">
          <a:noFill/>
          <a:miter lim="800000"/>
          <a:headEnd/>
          <a:tailEnd/>
        </a:ln>
      </xdr:spPr>
    </xdr:pic>
    <xdr:clientData/>
  </xdr:twoCellAnchor>
</xdr:wsDr>
</file>

<file path=xl/drawings/drawing11.xml><?xml version="1.0" encoding="utf-8"?>
<xdr:wsDr xmlns:xdr="http://schemas.openxmlformats.org/drawingml/2006/spreadsheetDrawing" xmlns:a="http://schemas.openxmlformats.org/drawingml/2006/main">
  <xdr:twoCellAnchor editAs="oneCell">
    <xdr:from>
      <xdr:col>2</xdr:col>
      <xdr:colOff>0</xdr:colOff>
      <xdr:row>1</xdr:row>
      <xdr:rowOff>85725</xdr:rowOff>
    </xdr:from>
    <xdr:to>
      <xdr:col>2</xdr:col>
      <xdr:colOff>0</xdr:colOff>
      <xdr:row>5</xdr:row>
      <xdr:rowOff>161925</xdr:rowOff>
    </xdr:to>
    <xdr:pic>
      <xdr:nvPicPr>
        <xdr:cNvPr id="23691" name="Imagen 1">
          <a:extLst>
            <a:ext uri="{FF2B5EF4-FFF2-40B4-BE49-F238E27FC236}">
              <a16:creationId xmlns:a16="http://schemas.microsoft.com/office/drawing/2014/main" id="{00000000-0008-0000-0C00-00008B5C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638175" y="285750"/>
          <a:ext cx="0" cy="1095375"/>
        </a:xfrm>
        <a:prstGeom prst="rect">
          <a:avLst/>
        </a:prstGeom>
        <a:noFill/>
        <a:ln w="9525">
          <a:noFill/>
          <a:miter lim="800000"/>
          <a:headEnd/>
          <a:tailEnd/>
        </a:ln>
      </xdr:spPr>
    </xdr:pic>
    <xdr:clientData/>
  </xdr:twoCellAnchor>
  <xdr:twoCellAnchor editAs="oneCell">
    <xdr:from>
      <xdr:col>1</xdr:col>
      <xdr:colOff>390525</xdr:colOff>
      <xdr:row>1</xdr:row>
      <xdr:rowOff>47625</xdr:rowOff>
    </xdr:from>
    <xdr:to>
      <xdr:col>2</xdr:col>
      <xdr:colOff>981075</xdr:colOff>
      <xdr:row>4</xdr:row>
      <xdr:rowOff>171450</xdr:rowOff>
    </xdr:to>
    <xdr:pic>
      <xdr:nvPicPr>
        <xdr:cNvPr id="23692" name="Imagen 2">
          <a:extLst>
            <a:ext uri="{FF2B5EF4-FFF2-40B4-BE49-F238E27FC236}">
              <a16:creationId xmlns:a16="http://schemas.microsoft.com/office/drawing/2014/main" id="{00000000-0008-0000-0C00-00008C5C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619125" y="247650"/>
          <a:ext cx="1000125" cy="923925"/>
        </a:xfrm>
        <a:prstGeom prst="rect">
          <a:avLst/>
        </a:prstGeom>
        <a:noFill/>
        <a:ln w="9525">
          <a:noFill/>
          <a:miter lim="800000"/>
          <a:headEnd/>
          <a:tailEnd/>
        </a:ln>
      </xdr:spPr>
    </xdr:pic>
    <xdr:clientData/>
  </xdr:twoCellAnchor>
</xdr:wsDr>
</file>

<file path=xl/drawings/drawing12.xml><?xml version="1.0" encoding="utf-8"?>
<xdr:wsDr xmlns:xdr="http://schemas.openxmlformats.org/drawingml/2006/spreadsheetDrawing" xmlns:a="http://schemas.openxmlformats.org/drawingml/2006/main">
  <xdr:twoCellAnchor editAs="oneCell">
    <xdr:from>
      <xdr:col>2</xdr:col>
      <xdr:colOff>0</xdr:colOff>
      <xdr:row>1</xdr:row>
      <xdr:rowOff>85725</xdr:rowOff>
    </xdr:from>
    <xdr:to>
      <xdr:col>2</xdr:col>
      <xdr:colOff>0</xdr:colOff>
      <xdr:row>5</xdr:row>
      <xdr:rowOff>161925</xdr:rowOff>
    </xdr:to>
    <xdr:pic>
      <xdr:nvPicPr>
        <xdr:cNvPr id="14552" name="Imagen 1">
          <a:extLst>
            <a:ext uri="{FF2B5EF4-FFF2-40B4-BE49-F238E27FC236}">
              <a16:creationId xmlns:a16="http://schemas.microsoft.com/office/drawing/2014/main" id="{00000000-0008-0000-0D00-0000D83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638175" y="285750"/>
          <a:ext cx="0" cy="1095375"/>
        </a:xfrm>
        <a:prstGeom prst="rect">
          <a:avLst/>
        </a:prstGeom>
        <a:noFill/>
        <a:ln w="9525">
          <a:noFill/>
          <a:miter lim="800000"/>
          <a:headEnd/>
          <a:tailEnd/>
        </a:ln>
      </xdr:spPr>
    </xdr:pic>
    <xdr:clientData/>
  </xdr:twoCellAnchor>
  <xdr:twoCellAnchor editAs="oneCell">
    <xdr:from>
      <xdr:col>1</xdr:col>
      <xdr:colOff>390525</xdr:colOff>
      <xdr:row>1</xdr:row>
      <xdr:rowOff>47625</xdr:rowOff>
    </xdr:from>
    <xdr:to>
      <xdr:col>2</xdr:col>
      <xdr:colOff>981075</xdr:colOff>
      <xdr:row>4</xdr:row>
      <xdr:rowOff>171450</xdr:rowOff>
    </xdr:to>
    <xdr:pic>
      <xdr:nvPicPr>
        <xdr:cNvPr id="14553" name="Imagen 2">
          <a:extLst>
            <a:ext uri="{FF2B5EF4-FFF2-40B4-BE49-F238E27FC236}">
              <a16:creationId xmlns:a16="http://schemas.microsoft.com/office/drawing/2014/main" id="{00000000-0008-0000-0D00-0000D93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619125" y="247650"/>
          <a:ext cx="1000125" cy="923925"/>
        </a:xfrm>
        <a:prstGeom prst="rect">
          <a:avLst/>
        </a:prstGeom>
        <a:noFill/>
        <a:ln w="9525">
          <a:noFill/>
          <a:miter lim="800000"/>
          <a:headEnd/>
          <a:tailEnd/>
        </a:ln>
      </xdr:spPr>
    </xdr:pic>
    <xdr:clientData/>
  </xdr:twoCellAnchor>
</xdr:wsDr>
</file>

<file path=xl/drawings/drawing13.xml><?xml version="1.0" encoding="utf-8"?>
<xdr:wsDr xmlns:xdr="http://schemas.openxmlformats.org/drawingml/2006/spreadsheetDrawing" xmlns:a="http://schemas.openxmlformats.org/drawingml/2006/main">
  <xdr:twoCellAnchor editAs="oneCell">
    <xdr:from>
      <xdr:col>2</xdr:col>
      <xdr:colOff>0</xdr:colOff>
      <xdr:row>1</xdr:row>
      <xdr:rowOff>85725</xdr:rowOff>
    </xdr:from>
    <xdr:to>
      <xdr:col>2</xdr:col>
      <xdr:colOff>0</xdr:colOff>
      <xdr:row>5</xdr:row>
      <xdr:rowOff>161925</xdr:rowOff>
    </xdr:to>
    <xdr:pic>
      <xdr:nvPicPr>
        <xdr:cNvPr id="25741" name="Imagen 1">
          <a:extLst>
            <a:ext uri="{FF2B5EF4-FFF2-40B4-BE49-F238E27FC236}">
              <a16:creationId xmlns:a16="http://schemas.microsoft.com/office/drawing/2014/main" id="{00000000-0008-0000-0F00-00008D6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638175" y="285750"/>
          <a:ext cx="0" cy="1095375"/>
        </a:xfrm>
        <a:prstGeom prst="rect">
          <a:avLst/>
        </a:prstGeom>
        <a:noFill/>
        <a:ln w="9525">
          <a:noFill/>
          <a:miter lim="800000"/>
          <a:headEnd/>
          <a:tailEnd/>
        </a:ln>
      </xdr:spPr>
    </xdr:pic>
    <xdr:clientData/>
  </xdr:twoCellAnchor>
  <xdr:twoCellAnchor editAs="oneCell">
    <xdr:from>
      <xdr:col>1</xdr:col>
      <xdr:colOff>390525</xdr:colOff>
      <xdr:row>1</xdr:row>
      <xdr:rowOff>47625</xdr:rowOff>
    </xdr:from>
    <xdr:to>
      <xdr:col>2</xdr:col>
      <xdr:colOff>981075</xdr:colOff>
      <xdr:row>4</xdr:row>
      <xdr:rowOff>171450</xdr:rowOff>
    </xdr:to>
    <xdr:pic>
      <xdr:nvPicPr>
        <xdr:cNvPr id="25742" name="Imagen 2">
          <a:extLst>
            <a:ext uri="{FF2B5EF4-FFF2-40B4-BE49-F238E27FC236}">
              <a16:creationId xmlns:a16="http://schemas.microsoft.com/office/drawing/2014/main" id="{00000000-0008-0000-0F00-00008E6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619125" y="247650"/>
          <a:ext cx="1000125" cy="923925"/>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oneCellAnchor>
    <xdr:from>
      <xdr:col>6</xdr:col>
      <xdr:colOff>607729</xdr:colOff>
      <xdr:row>43</xdr:row>
      <xdr:rowOff>66978</xdr:rowOff>
    </xdr:from>
    <xdr:ext cx="2918733" cy="730704"/>
    <xdr:pic>
      <xdr:nvPicPr>
        <xdr:cNvPr id="4" name="Imagen 2">
          <a:extLst>
            <a:ext uri="{FF2B5EF4-FFF2-40B4-BE49-F238E27FC236}">
              <a16:creationId xmlns:a16="http://schemas.microsoft.com/office/drawing/2014/main" id="{8156F8E3-3F50-4518-8784-8370819C2915}"/>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11417161" y="18424251"/>
          <a:ext cx="2918733" cy="730704"/>
        </a:xfrm>
        <a:prstGeom prst="rect">
          <a:avLst/>
        </a:prstGeom>
        <a:noFill/>
        <a:ln w="9525">
          <a:noFill/>
          <a:miter lim="800000"/>
          <a:headEnd/>
          <a:tailEnd/>
        </a:ln>
      </xdr:spPr>
    </xdr:pic>
    <xdr:clientData/>
  </xdr:oneCellAnchor>
  <xdr:oneCellAnchor>
    <xdr:from>
      <xdr:col>1</xdr:col>
      <xdr:colOff>109537</xdr:colOff>
      <xdr:row>0</xdr:row>
      <xdr:rowOff>43295</xdr:rowOff>
    </xdr:from>
    <xdr:ext cx="750847" cy="706437"/>
    <xdr:pic>
      <xdr:nvPicPr>
        <xdr:cNvPr id="5" name="Imagen 1">
          <a:extLst>
            <a:ext uri="{FF2B5EF4-FFF2-40B4-BE49-F238E27FC236}">
              <a16:creationId xmlns:a16="http://schemas.microsoft.com/office/drawing/2014/main" id="{CAEC962F-9629-42C7-A7CC-FC90E8CD8FD2}"/>
            </a:ext>
          </a:extLst>
        </xdr:cNvPr>
        <xdr:cNvPicPr>
          <a:picLocks noChangeAspect="1" noChangeArrowheads="1"/>
        </xdr:cNvPicPr>
      </xdr:nvPicPr>
      <xdr:blipFill>
        <a:blip xmlns:r="http://schemas.openxmlformats.org/officeDocument/2006/relationships" r:embed="rId2"/>
        <a:srcRect/>
        <a:stretch>
          <a:fillRect/>
        </a:stretch>
      </xdr:blipFill>
      <xdr:spPr bwMode="auto">
        <a:xfrm>
          <a:off x="874423" y="43295"/>
          <a:ext cx="750847" cy="706437"/>
        </a:xfrm>
        <a:prstGeom prst="rect">
          <a:avLst/>
        </a:prstGeom>
        <a:noFill/>
        <a:ln w="9525">
          <a:noFill/>
          <a:miter lim="800000"/>
          <a:headEnd/>
          <a:tailEnd/>
        </a:ln>
      </xdr:spPr>
    </xdr:pic>
    <xdr:clientData/>
  </xdr:oneCellAnchor>
  <xdr:twoCellAnchor>
    <xdr:from>
      <xdr:col>0</xdr:col>
      <xdr:colOff>0</xdr:colOff>
      <xdr:row>61</xdr:row>
      <xdr:rowOff>19338</xdr:rowOff>
    </xdr:from>
    <xdr:to>
      <xdr:col>5</xdr:col>
      <xdr:colOff>583406</xdr:colOff>
      <xdr:row>89</xdr:row>
      <xdr:rowOff>25292</xdr:rowOff>
    </xdr:to>
    <xdr:graphicFrame macro="">
      <xdr:nvGraphicFramePr>
        <xdr:cNvPr id="8" name="Gráfico 7">
          <a:extLst>
            <a:ext uri="{FF2B5EF4-FFF2-40B4-BE49-F238E27FC236}">
              <a16:creationId xmlns:a16="http://schemas.microsoft.com/office/drawing/2014/main" id="{665DA30B-D058-49AE-9285-3506CE5EBFE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332342</xdr:colOff>
      <xdr:row>72</xdr:row>
      <xdr:rowOff>166586</xdr:rowOff>
    </xdr:from>
    <xdr:to>
      <xdr:col>1</xdr:col>
      <xdr:colOff>1175985</xdr:colOff>
      <xdr:row>76</xdr:row>
      <xdr:rowOff>28864</xdr:rowOff>
    </xdr:to>
    <xdr:sp macro="" textlink="$A$68">
      <xdr:nvSpPr>
        <xdr:cNvPr id="3" name="CuadroTexto 2">
          <a:extLst>
            <a:ext uri="{FF2B5EF4-FFF2-40B4-BE49-F238E27FC236}">
              <a16:creationId xmlns:a16="http://schemas.microsoft.com/office/drawing/2014/main" id="{D27E4BEC-C887-40AA-8C08-BAFDB30F473C}"/>
            </a:ext>
          </a:extLst>
        </xdr:cNvPr>
        <xdr:cNvSpPr txBox="1"/>
      </xdr:nvSpPr>
      <xdr:spPr>
        <a:xfrm>
          <a:off x="332342" y="24469768"/>
          <a:ext cx="1666257" cy="612732"/>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fld id="{D30399F1-5833-4E65-8799-C267BE35462F}" type="TxLink">
            <a:rPr lang="en-US" sz="1600" b="0" i="0" u="none" strike="noStrike">
              <a:solidFill>
                <a:srgbClr val="000000"/>
              </a:solidFill>
              <a:latin typeface="Calibri"/>
              <a:cs typeface="Calibri"/>
            </a:rPr>
            <a:pPr/>
            <a:t>ÓPTIMO</a:t>
          </a:fld>
          <a:endParaRPr lang="es-CL" sz="1600"/>
        </a:p>
      </xdr:txBody>
    </xdr:sp>
    <xdr:clientData/>
  </xdr:twoCellAnchor>
  <xdr:oneCellAnchor>
    <xdr:from>
      <xdr:col>6</xdr:col>
      <xdr:colOff>548410</xdr:colOff>
      <xdr:row>135</xdr:row>
      <xdr:rowOff>1</xdr:rowOff>
    </xdr:from>
    <xdr:ext cx="2918733" cy="730704"/>
    <xdr:pic>
      <xdr:nvPicPr>
        <xdr:cNvPr id="9" name="Imagen 2">
          <a:extLst>
            <a:ext uri="{FF2B5EF4-FFF2-40B4-BE49-F238E27FC236}">
              <a16:creationId xmlns:a16="http://schemas.microsoft.com/office/drawing/2014/main" id="{FDEDB947-4249-481C-8F2E-624B6EB9C83E}"/>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11054774" y="37335115"/>
          <a:ext cx="2918733" cy="730704"/>
        </a:xfrm>
        <a:prstGeom prst="rect">
          <a:avLst/>
        </a:prstGeom>
        <a:noFill/>
        <a:ln w="9525">
          <a:noFill/>
          <a:miter lim="800000"/>
          <a:headEnd/>
          <a:tailEnd/>
        </a:ln>
      </xdr:spPr>
    </xdr:pic>
    <xdr:clientData/>
  </xdr:oneCellAnchor>
</xdr:wsDr>
</file>

<file path=xl/drawings/drawing3.xml><?xml version="1.0" encoding="utf-8"?>
<xdr:wsDr xmlns:xdr="http://schemas.openxmlformats.org/drawingml/2006/spreadsheetDrawing" xmlns:a="http://schemas.openxmlformats.org/drawingml/2006/main">
  <xdr:twoCellAnchor editAs="oneCell">
    <xdr:from>
      <xdr:col>1</xdr:col>
      <xdr:colOff>323850</xdr:colOff>
      <xdr:row>0</xdr:row>
      <xdr:rowOff>19050</xdr:rowOff>
    </xdr:from>
    <xdr:to>
      <xdr:col>3</xdr:col>
      <xdr:colOff>200025</xdr:colOff>
      <xdr:row>6</xdr:row>
      <xdr:rowOff>57150</xdr:rowOff>
    </xdr:to>
    <xdr:pic>
      <xdr:nvPicPr>
        <xdr:cNvPr id="1094" name="Imagen 4">
          <a:extLst>
            <a:ext uri="{FF2B5EF4-FFF2-40B4-BE49-F238E27FC236}">
              <a16:creationId xmlns:a16="http://schemas.microsoft.com/office/drawing/2014/main" id="{00000000-0008-0000-0100-00004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23850" y="19050"/>
          <a:ext cx="1228725" cy="1257300"/>
        </a:xfrm>
        <a:prstGeom prst="rect">
          <a:avLst/>
        </a:prstGeom>
        <a:noFill/>
        <a:ln w="9525">
          <a:noFill/>
          <a:miter lim="800000"/>
          <a:headEnd/>
          <a:tailEnd/>
        </a:ln>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xdr:col>
      <xdr:colOff>371475</xdr:colOff>
      <xdr:row>1</xdr:row>
      <xdr:rowOff>38100</xdr:rowOff>
    </xdr:from>
    <xdr:to>
      <xdr:col>2</xdr:col>
      <xdr:colOff>47625</xdr:colOff>
      <xdr:row>4</xdr:row>
      <xdr:rowOff>314325</xdr:rowOff>
    </xdr:to>
    <xdr:pic>
      <xdr:nvPicPr>
        <xdr:cNvPr id="15434" name="Imagen 1">
          <a:extLst>
            <a:ext uri="{FF2B5EF4-FFF2-40B4-BE49-F238E27FC236}">
              <a16:creationId xmlns:a16="http://schemas.microsoft.com/office/drawing/2014/main" id="{00000000-0008-0000-0200-00004A3C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73881" y="240506"/>
          <a:ext cx="1247775" cy="1181100"/>
        </a:xfrm>
        <a:prstGeom prst="rect">
          <a:avLst/>
        </a:prstGeom>
        <a:noFill/>
        <a:ln w="9525">
          <a:noFill/>
          <a:miter lim="800000"/>
          <a:headEnd/>
          <a:tailEnd/>
        </a:ln>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3</xdr:col>
      <xdr:colOff>72118</xdr:colOff>
      <xdr:row>0</xdr:row>
      <xdr:rowOff>51706</xdr:rowOff>
    </xdr:from>
    <xdr:to>
      <xdr:col>3</xdr:col>
      <xdr:colOff>1061357</xdr:colOff>
      <xdr:row>3</xdr:row>
      <xdr:rowOff>175531</xdr:rowOff>
    </xdr:to>
    <xdr:pic>
      <xdr:nvPicPr>
        <xdr:cNvPr id="16558" name="Imagen 1">
          <a:extLst>
            <a:ext uri="{FF2B5EF4-FFF2-40B4-BE49-F238E27FC236}">
              <a16:creationId xmlns:a16="http://schemas.microsoft.com/office/drawing/2014/main" id="{00000000-0008-0000-0400-0000AE4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1160689" y="255813"/>
          <a:ext cx="989239" cy="940254"/>
        </a:xfrm>
        <a:prstGeom prst="rect">
          <a:avLst/>
        </a:prstGeom>
        <a:noFill/>
        <a:ln w="9525">
          <a:noFill/>
          <a:miter lim="800000"/>
          <a:headEnd/>
          <a:tailEnd/>
        </a:ln>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3</xdr:col>
      <xdr:colOff>17689</xdr:colOff>
      <xdr:row>1</xdr:row>
      <xdr:rowOff>65314</xdr:rowOff>
    </xdr:from>
    <xdr:to>
      <xdr:col>3</xdr:col>
      <xdr:colOff>1006928</xdr:colOff>
      <xdr:row>4</xdr:row>
      <xdr:rowOff>170090</xdr:rowOff>
    </xdr:to>
    <xdr:pic>
      <xdr:nvPicPr>
        <xdr:cNvPr id="3" name="Imagen 1">
          <a:extLst>
            <a:ext uri="{FF2B5EF4-FFF2-40B4-BE49-F238E27FC236}">
              <a16:creationId xmlns:a16="http://schemas.microsoft.com/office/drawing/2014/main" id="{2AFE1784-1318-4132-8996-A31096BDF11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698046" y="242207"/>
          <a:ext cx="989239" cy="921204"/>
        </a:xfrm>
        <a:prstGeom prst="rect">
          <a:avLst/>
        </a:prstGeom>
        <a:noFill/>
        <a:ln w="9525">
          <a:noFill/>
          <a:miter lim="800000"/>
          <a:headEnd/>
          <a:tailEnd/>
        </a:ln>
      </xdr:spPr>
    </xdr:pic>
    <xdr:clientData/>
  </xdr:twoCellAnchor>
</xdr:wsDr>
</file>

<file path=xl/drawings/drawing7.xml><?xml version="1.0" encoding="utf-8"?>
<xdr:wsDr xmlns:xdr="http://schemas.openxmlformats.org/drawingml/2006/spreadsheetDrawing" xmlns:a="http://schemas.openxmlformats.org/drawingml/2006/main">
  <xdr:twoCellAnchor>
    <xdr:from>
      <xdr:col>1</xdr:col>
      <xdr:colOff>619125</xdr:colOff>
      <xdr:row>1</xdr:row>
      <xdr:rowOff>280987</xdr:rowOff>
    </xdr:from>
    <xdr:to>
      <xdr:col>4</xdr:col>
      <xdr:colOff>323850</xdr:colOff>
      <xdr:row>3</xdr:row>
      <xdr:rowOff>19050</xdr:rowOff>
    </xdr:to>
    <xdr:graphicFrame macro="">
      <xdr:nvGraphicFramePr>
        <xdr:cNvPr id="2" name="Gráfico 1">
          <a:extLst>
            <a:ext uri="{FF2B5EF4-FFF2-40B4-BE49-F238E27FC236}">
              <a16:creationId xmlns:a16="http://schemas.microsoft.com/office/drawing/2014/main" id="{D5E88EAF-CB84-4872-A748-3AA9682ED05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8.xml><?xml version="1.0" encoding="utf-8"?>
<xdr:wsDr xmlns:xdr="http://schemas.openxmlformats.org/drawingml/2006/spreadsheetDrawing" xmlns:a="http://schemas.openxmlformats.org/drawingml/2006/main">
  <xdr:twoCellAnchor editAs="oneCell">
    <xdr:from>
      <xdr:col>2</xdr:col>
      <xdr:colOff>0</xdr:colOff>
      <xdr:row>1</xdr:row>
      <xdr:rowOff>85725</xdr:rowOff>
    </xdr:from>
    <xdr:to>
      <xdr:col>2</xdr:col>
      <xdr:colOff>0</xdr:colOff>
      <xdr:row>5</xdr:row>
      <xdr:rowOff>95250</xdr:rowOff>
    </xdr:to>
    <xdr:pic>
      <xdr:nvPicPr>
        <xdr:cNvPr id="20619" name="Imagen 1">
          <a:extLst>
            <a:ext uri="{FF2B5EF4-FFF2-40B4-BE49-F238E27FC236}">
              <a16:creationId xmlns:a16="http://schemas.microsoft.com/office/drawing/2014/main" id="{00000000-0008-0000-0900-00008B5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638175" y="285750"/>
          <a:ext cx="0" cy="1085850"/>
        </a:xfrm>
        <a:prstGeom prst="rect">
          <a:avLst/>
        </a:prstGeom>
        <a:noFill/>
        <a:ln w="9525">
          <a:noFill/>
          <a:miter lim="800000"/>
          <a:headEnd/>
          <a:tailEnd/>
        </a:ln>
      </xdr:spPr>
    </xdr:pic>
    <xdr:clientData/>
  </xdr:twoCellAnchor>
  <xdr:twoCellAnchor editAs="oneCell">
    <xdr:from>
      <xdr:col>1</xdr:col>
      <xdr:colOff>390525</xdr:colOff>
      <xdr:row>1</xdr:row>
      <xdr:rowOff>47625</xdr:rowOff>
    </xdr:from>
    <xdr:to>
      <xdr:col>2</xdr:col>
      <xdr:colOff>981075</xdr:colOff>
      <xdr:row>4</xdr:row>
      <xdr:rowOff>171450</xdr:rowOff>
    </xdr:to>
    <xdr:pic>
      <xdr:nvPicPr>
        <xdr:cNvPr id="20620" name="Imagen 3">
          <a:extLst>
            <a:ext uri="{FF2B5EF4-FFF2-40B4-BE49-F238E27FC236}">
              <a16:creationId xmlns:a16="http://schemas.microsoft.com/office/drawing/2014/main" id="{00000000-0008-0000-0900-00008C5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619125" y="247650"/>
          <a:ext cx="1000125" cy="923925"/>
        </a:xfrm>
        <a:prstGeom prst="rect">
          <a:avLst/>
        </a:prstGeom>
        <a:noFill/>
        <a:ln w="9525">
          <a:noFill/>
          <a:miter lim="800000"/>
          <a:headEnd/>
          <a:tailEnd/>
        </a:ln>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2</xdr:col>
      <xdr:colOff>0</xdr:colOff>
      <xdr:row>1</xdr:row>
      <xdr:rowOff>85725</xdr:rowOff>
    </xdr:from>
    <xdr:to>
      <xdr:col>2</xdr:col>
      <xdr:colOff>0</xdr:colOff>
      <xdr:row>5</xdr:row>
      <xdr:rowOff>95250</xdr:rowOff>
    </xdr:to>
    <xdr:pic>
      <xdr:nvPicPr>
        <xdr:cNvPr id="21643" name="Imagen 1">
          <a:extLst>
            <a:ext uri="{FF2B5EF4-FFF2-40B4-BE49-F238E27FC236}">
              <a16:creationId xmlns:a16="http://schemas.microsoft.com/office/drawing/2014/main" id="{00000000-0008-0000-0A00-00008B5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600075" y="285750"/>
          <a:ext cx="0" cy="1085850"/>
        </a:xfrm>
        <a:prstGeom prst="rect">
          <a:avLst/>
        </a:prstGeom>
        <a:noFill/>
        <a:ln w="9525">
          <a:noFill/>
          <a:miter lim="800000"/>
          <a:headEnd/>
          <a:tailEnd/>
        </a:ln>
      </xdr:spPr>
    </xdr:pic>
    <xdr:clientData/>
  </xdr:twoCellAnchor>
  <xdr:twoCellAnchor editAs="oneCell">
    <xdr:from>
      <xdr:col>1</xdr:col>
      <xdr:colOff>390525</xdr:colOff>
      <xdr:row>1</xdr:row>
      <xdr:rowOff>47625</xdr:rowOff>
    </xdr:from>
    <xdr:to>
      <xdr:col>2</xdr:col>
      <xdr:colOff>981075</xdr:colOff>
      <xdr:row>4</xdr:row>
      <xdr:rowOff>171450</xdr:rowOff>
    </xdr:to>
    <xdr:pic>
      <xdr:nvPicPr>
        <xdr:cNvPr id="21644" name="Imagen 3">
          <a:extLst>
            <a:ext uri="{FF2B5EF4-FFF2-40B4-BE49-F238E27FC236}">
              <a16:creationId xmlns:a16="http://schemas.microsoft.com/office/drawing/2014/main" id="{00000000-0008-0000-0A00-00008C5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81025" y="247650"/>
          <a:ext cx="1000125" cy="923925"/>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2.xml"/><Relationship Id="rId1" Type="http://schemas.openxmlformats.org/officeDocument/2006/relationships/printerSettings" Target="../printerSettings/printerSettings13.bin"/><Relationship Id="rId4" Type="http://schemas.openxmlformats.org/officeDocument/2006/relationships/comments" Target="../comments1.xml"/></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hyperlink" Target="http://capacitacion.ferochi.cl/" TargetMode="External"/><Relationship Id="rId2" Type="http://schemas.openxmlformats.org/officeDocument/2006/relationships/hyperlink" Target="http://ferochi.cl/programas-de-formacion/" TargetMode="External"/><Relationship Id="rId1" Type="http://schemas.openxmlformats.org/officeDocument/2006/relationships/hyperlink" Target="http://ferochi.cl/programas-de-formacion/" TargetMode="External"/><Relationship Id="rId6" Type="http://schemas.openxmlformats.org/officeDocument/2006/relationships/drawing" Target="../drawings/drawing2.xml"/><Relationship Id="rId5" Type="http://schemas.openxmlformats.org/officeDocument/2006/relationships/printerSettings" Target="../printerSettings/printerSettings3.bin"/><Relationship Id="rId4" Type="http://schemas.openxmlformats.org/officeDocument/2006/relationships/hyperlink" Target="http://capacitacion.ferochi.cl/" TargetMode="Externa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drawing" Target="../drawings/drawing5.xml"/><Relationship Id="rId2" Type="http://schemas.openxmlformats.org/officeDocument/2006/relationships/printerSettings" Target="../printerSettings/printerSettings6.bin"/><Relationship Id="rId1" Type="http://schemas.openxmlformats.org/officeDocument/2006/relationships/hyperlink" Target="http://ferochi.cl/programas-de-formacion/" TargetMode="External"/></Relationships>
</file>

<file path=xl/worksheets/_rels/sheet7.xml.rels><?xml version="1.0" encoding="UTF-8" standalone="yes"?>
<Relationships xmlns="http://schemas.openxmlformats.org/package/2006/relationships"><Relationship Id="rId3" Type="http://schemas.openxmlformats.org/officeDocument/2006/relationships/drawing" Target="../drawings/drawing6.xml"/><Relationship Id="rId2" Type="http://schemas.openxmlformats.org/officeDocument/2006/relationships/printerSettings" Target="../printerSettings/printerSettings7.bin"/><Relationship Id="rId1" Type="http://schemas.openxmlformats.org/officeDocument/2006/relationships/hyperlink" Target="http://ferochi.cl/programas-de-formacion/" TargetMode="Externa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7.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B14"/>
  <sheetViews>
    <sheetView showGridLines="0" zoomScale="90" zoomScaleNormal="90" workbookViewId="0">
      <selection activeCell="D4" sqref="D4"/>
    </sheetView>
  </sheetViews>
  <sheetFormatPr baseColWidth="10" defaultColWidth="11.42578125" defaultRowHeight="15" x14ac:dyDescent="0.25"/>
  <cols>
    <col min="1" max="1" width="3.28515625" style="53" customWidth="1"/>
    <col min="2" max="2" width="24.42578125" style="53" customWidth="1"/>
    <col min="3" max="3" width="20.7109375" style="53" bestFit="1" customWidth="1"/>
    <col min="4" max="4" width="19.42578125" style="53" customWidth="1"/>
    <col min="5" max="5" width="11.140625" style="53" customWidth="1"/>
    <col min="6" max="10" width="3.7109375" style="53" bestFit="1" customWidth="1"/>
    <col min="11" max="11" width="6.42578125" style="53" bestFit="1" customWidth="1"/>
    <col min="12" max="12" width="5.42578125" style="53" customWidth="1"/>
    <col min="13" max="13" width="20.42578125" style="53" customWidth="1"/>
    <col min="14" max="14" width="6.42578125" style="53" bestFit="1" customWidth="1"/>
    <col min="15" max="18" width="4.28515625" style="53" bestFit="1" customWidth="1"/>
    <col min="19" max="20" width="3.7109375" style="53" customWidth="1"/>
    <col min="21" max="21" width="21.7109375" style="53" customWidth="1"/>
    <col min="22" max="23" width="7.7109375" style="53" customWidth="1"/>
    <col min="24" max="16384" width="11.42578125" style="53"/>
  </cols>
  <sheetData>
    <row r="1" spans="1:28" ht="155.25" customHeight="1" x14ac:dyDescent="0.25">
      <c r="B1" s="353" t="s">
        <v>305</v>
      </c>
      <c r="C1" s="354"/>
      <c r="D1" s="354"/>
      <c r="E1" s="355"/>
      <c r="F1" s="218" t="s">
        <v>7</v>
      </c>
      <c r="G1" s="218" t="s">
        <v>8</v>
      </c>
      <c r="H1" s="218" t="s">
        <v>9</v>
      </c>
      <c r="I1" s="218" t="s">
        <v>10</v>
      </c>
      <c r="J1" s="218" t="s">
        <v>17</v>
      </c>
      <c r="K1" s="219" t="s">
        <v>71</v>
      </c>
      <c r="L1" s="219" t="s">
        <v>73</v>
      </c>
      <c r="M1" s="220" t="s">
        <v>75</v>
      </c>
      <c r="N1" s="218" t="s">
        <v>12</v>
      </c>
      <c r="O1" s="218" t="s">
        <v>13</v>
      </c>
      <c r="P1" s="218" t="s">
        <v>14</v>
      </c>
      <c r="Q1" s="218" t="s">
        <v>15</v>
      </c>
      <c r="R1" s="218" t="s">
        <v>16</v>
      </c>
      <c r="S1" s="221" t="s">
        <v>18</v>
      </c>
      <c r="T1" s="221" t="s">
        <v>74</v>
      </c>
      <c r="U1" s="222" t="s">
        <v>76</v>
      </c>
      <c r="V1" s="223" t="s">
        <v>36</v>
      </c>
      <c r="W1" s="223" t="s">
        <v>36</v>
      </c>
    </row>
    <row r="2" spans="1:28" ht="16.5" x14ac:dyDescent="0.3">
      <c r="B2" s="224" t="s">
        <v>33</v>
      </c>
      <c r="C2" s="224" t="s">
        <v>34</v>
      </c>
      <c r="D2" s="224" t="s">
        <v>310</v>
      </c>
      <c r="E2" s="224" t="s">
        <v>35</v>
      </c>
      <c r="F2" s="225" t="s">
        <v>42</v>
      </c>
      <c r="G2" s="225" t="s">
        <v>43</v>
      </c>
      <c r="H2" s="225" t="s">
        <v>44</v>
      </c>
      <c r="I2" s="225" t="s">
        <v>45</v>
      </c>
      <c r="J2" s="225" t="s">
        <v>46</v>
      </c>
      <c r="K2" s="226"/>
      <c r="L2" s="226"/>
      <c r="M2" s="226"/>
      <c r="N2" s="225" t="s">
        <v>47</v>
      </c>
      <c r="O2" s="225" t="s">
        <v>48</v>
      </c>
      <c r="P2" s="225" t="s">
        <v>49</v>
      </c>
      <c r="Q2" s="225" t="s">
        <v>50</v>
      </c>
      <c r="R2" s="225" t="s">
        <v>51</v>
      </c>
      <c r="S2" s="227"/>
      <c r="T2" s="227"/>
      <c r="U2" s="227"/>
      <c r="V2" s="228" t="s">
        <v>72</v>
      </c>
      <c r="W2" s="228" t="s">
        <v>4</v>
      </c>
    </row>
    <row r="3" spans="1:28" ht="25.5" customHeight="1" x14ac:dyDescent="0.25">
      <c r="F3" s="248">
        <v>2</v>
      </c>
      <c r="G3" s="248">
        <v>3</v>
      </c>
      <c r="H3" s="248">
        <v>4</v>
      </c>
      <c r="I3" s="248">
        <v>5</v>
      </c>
      <c r="J3" s="248">
        <v>6</v>
      </c>
      <c r="K3" s="248">
        <v>7</v>
      </c>
      <c r="L3" s="248">
        <v>8</v>
      </c>
      <c r="N3" s="248">
        <v>9</v>
      </c>
      <c r="O3" s="248">
        <v>10</v>
      </c>
      <c r="P3" s="248">
        <v>11</v>
      </c>
      <c r="Q3" s="248">
        <v>12</v>
      </c>
      <c r="R3" s="248">
        <v>13</v>
      </c>
      <c r="S3" s="248">
        <v>14</v>
      </c>
      <c r="T3" s="248">
        <v>15</v>
      </c>
      <c r="V3" s="248">
        <v>16</v>
      </c>
      <c r="W3" s="248">
        <v>17</v>
      </c>
    </row>
    <row r="4" spans="1:28" ht="26.25" customHeight="1" x14ac:dyDescent="0.25">
      <c r="A4" s="53">
        <v>1</v>
      </c>
      <c r="B4" s="229" t="str">
        <f>VLOOKUP($A4,'2.-Desempeño Jurado'!$C$8:$E$11,2,0)</f>
        <v>Jorge Morales</v>
      </c>
      <c r="C4" s="229" t="str">
        <f>'2.-Desempeño Jurado'!$H$7</f>
        <v>Guenter Johann Gude Mora</v>
      </c>
      <c r="D4" s="229" t="str">
        <f>'2.-Desempeño Jurado'!$H$8</f>
        <v>Interclubes en tres series</v>
      </c>
      <c r="E4" s="230" t="str">
        <f>'2.-Desempeño Jurado'!$H$9</f>
        <v>29 Y 30 DE ENERO 2022</v>
      </c>
      <c r="F4" s="229">
        <f>HLOOKUP($A4,'2.-Desempeño Jurado'!$L$18:$O$32,2,0)</f>
        <v>5</v>
      </c>
      <c r="G4" s="229">
        <f>HLOOKUP($A4,'2.-Desempeño Jurado'!$L$18:$O$32,3,0)</f>
        <v>5</v>
      </c>
      <c r="H4" s="229">
        <f>HLOOKUP($A4,'2.-Desempeño Jurado'!$L$18:$O$32,4,0)</f>
        <v>5</v>
      </c>
      <c r="I4" s="229">
        <f>HLOOKUP($A4,'2.-Desempeño Jurado'!$L$18:$O$32,5,0)</f>
        <v>5</v>
      </c>
      <c r="J4" s="229">
        <f>HLOOKUP($A4,'2.-Desempeño Jurado'!$L$18:$O$32,6,0)</f>
        <v>5</v>
      </c>
      <c r="K4" s="231">
        <f>HLOOKUP($A4,'2.-Desempeño Jurado'!$L$18:$O$32,7,0)</f>
        <v>25</v>
      </c>
      <c r="L4" s="231">
        <f>HLOOKUP($A4,'2.-Desempeño Jurado'!$L$18:$O$32,8,0)</f>
        <v>5</v>
      </c>
      <c r="M4" s="232" t="str">
        <f>IF($K4&gt;20,"Dominio Sobresaliente",IF($K4&gt;15,"Dominio Total",IF($K4&gt;10,"Dominio Regular o en vía de desarrollo",IF($K4&gt;5,"Dominio Parcial",IF($K4&gt;0,"Dominio Débil","-")))))</f>
        <v>Dominio Sobresaliente</v>
      </c>
      <c r="N4" s="229">
        <f>HLOOKUP($A4,'2.-Desempeño Jurado'!$L$18:$O$32,9,0)</f>
        <v>5</v>
      </c>
      <c r="O4" s="229">
        <f>HLOOKUP($A4,'2.-Desempeño Jurado'!$L$18:$O$32,10,0)</f>
        <v>5</v>
      </c>
      <c r="P4" s="229">
        <f>HLOOKUP($A4,'2.-Desempeño Jurado'!$L$18:$O$32,11,0)</f>
        <v>5</v>
      </c>
      <c r="Q4" s="229">
        <f>HLOOKUP($A4,'2.-Desempeño Jurado'!$L$18:$O$32,12,0)</f>
        <v>5</v>
      </c>
      <c r="R4" s="229">
        <f>HLOOKUP($A4,'2.-Desempeño Jurado'!$L$18:$O$32,13,0)</f>
        <v>5</v>
      </c>
      <c r="S4" s="233">
        <f>HLOOKUP($A4,'2.-Desempeño Jurado'!$L$18:$O$32,14,0)</f>
        <v>25</v>
      </c>
      <c r="T4" s="234">
        <f>HLOOKUP($A4,'2.-Desempeño Jurado'!$L$18:$O$32,15,0)</f>
        <v>20</v>
      </c>
      <c r="U4" s="235" t="str">
        <f>IF($S4&gt;20,"Dominio Sobresaliente",IF($S4&gt;15,"Dominio Total",IF($S4&gt;10,"Dominio Regular o en vía de desarrollo",IF($S4&gt;5,"Dominio Parcial",IF($S4&gt;0,"Dominio Débil","-")))))</f>
        <v>Dominio Sobresaliente</v>
      </c>
      <c r="V4" s="251">
        <f>HLOOKUP($A4,'2.-Desempeño Jurado'!$L$18:$O$37,19,0)</f>
        <v>25</v>
      </c>
      <c r="W4" s="252">
        <f>HLOOKUP($A4,'2.-Desempeño Jurado'!$L$18:$O$37,20,0)</f>
        <v>1</v>
      </c>
      <c r="Y4" s="236"/>
      <c r="Z4" s="236"/>
      <c r="AA4" s="236"/>
      <c r="AB4" s="236"/>
    </row>
    <row r="5" spans="1:28" ht="26.25" customHeight="1" x14ac:dyDescent="0.25">
      <c r="A5" s="237">
        <v>2</v>
      </c>
      <c r="B5" s="229">
        <f>VLOOKUP($A5,'2.-Desempeño Jurado'!$C$8:$E$11,2,0)</f>
        <v>0</v>
      </c>
      <c r="C5" s="229" t="str">
        <f>'2.-Desempeño Jurado'!$H$7</f>
        <v>Guenter Johann Gude Mora</v>
      </c>
      <c r="D5" s="229" t="str">
        <f>'2.-Desempeño Jurado'!$H$8</f>
        <v>Interclubes en tres series</v>
      </c>
      <c r="E5" s="230" t="str">
        <f>'2.-Desempeño Jurado'!$H$9</f>
        <v>29 Y 30 DE ENERO 2022</v>
      </c>
      <c r="F5" s="229">
        <f>HLOOKUP($A5,'2.-Desempeño Jurado'!$L$18:$O$23,2,0)</f>
        <v>0</v>
      </c>
      <c r="G5" s="229">
        <f>HLOOKUP($A5,'2.-Desempeño Jurado'!$L$18:$O$23,3,0)</f>
        <v>0</v>
      </c>
      <c r="H5" s="229">
        <f>HLOOKUP($A5,'2.-Desempeño Jurado'!$L$18:$O$23,4,0)</f>
        <v>0</v>
      </c>
      <c r="I5" s="229">
        <f>HLOOKUP($A5,'2.-Desempeño Jurado'!$L$18:$O$23,5,0)</f>
        <v>0</v>
      </c>
      <c r="J5" s="229">
        <f>HLOOKUP($A5,'2.-Desempeño Jurado'!$L$18:$O$23,6,0)</f>
        <v>0</v>
      </c>
      <c r="K5" s="231">
        <f>HLOOKUP($A5,'2.-Desempeño Jurado'!$L$18:$O$25,7,0)</f>
        <v>0</v>
      </c>
      <c r="L5" s="231">
        <f>HLOOKUP($A5,'2.-Desempeño Jurado'!$L$18:$O$25,8,0)</f>
        <v>0</v>
      </c>
      <c r="M5" s="232" t="str">
        <f>IF($K5&gt;20,"Dominio Sobresaliente",IF($K5&gt;15,"Dominio Total",IF($K5&gt;10,"Dominio Regular o en vía de desarrollo",IF($K5&gt;5,"Dominio Parcial",IF($K5&gt;0,"Dominio Débil","-")))))</f>
        <v>-</v>
      </c>
      <c r="N5" s="229">
        <f>HLOOKUP($A5,'2.-Desempeño Jurado'!$L$18:$O$32,9,0)</f>
        <v>0</v>
      </c>
      <c r="O5" s="229">
        <f>HLOOKUP($A5,'2.-Desempeño Jurado'!$L$18:$O$32,10,0)</f>
        <v>0</v>
      </c>
      <c r="P5" s="229">
        <f>HLOOKUP($A5,'2.-Desempeño Jurado'!$L$18:$O$32,11,0)</f>
        <v>0</v>
      </c>
      <c r="Q5" s="229">
        <f>HLOOKUP($A5,'2.-Desempeño Jurado'!$L$18:$O$32,12,0)</f>
        <v>0</v>
      </c>
      <c r="R5" s="229">
        <f>HLOOKUP($A5,'2.-Desempeño Jurado'!$L$18:$O$32,13,0)</f>
        <v>0</v>
      </c>
      <c r="S5" s="233">
        <f>HLOOKUP($A5,'2.-Desempeño Jurado'!$L$18:$O$32,14,0)</f>
        <v>0</v>
      </c>
      <c r="T5" s="234">
        <f>HLOOKUP($A5,'2.-Desempeño Jurado'!$L$18:$O$32,15,0)</f>
        <v>0</v>
      </c>
      <c r="U5" s="235" t="str">
        <f>IF($S5&gt;20,"Dominio Sobresaliente",IF($S5&gt;15,"Dominio Total",IF($S5&gt;10,"Dominio Regular o en vía de desarrollo",IF($S5&gt;5,"Dominio Parcial",IF($S5&gt;0,"Dominio Débil","-")))))</f>
        <v>-</v>
      </c>
      <c r="V5" s="251">
        <f>HLOOKUP($A5,'2.-Desempeño Jurado'!$L$18:$O$37,19,0)</f>
        <v>0</v>
      </c>
      <c r="W5" s="252">
        <f>HLOOKUP($A5,'2.-Desempeño Jurado'!$L$18:$O$37,20,0)</f>
        <v>0</v>
      </c>
    </row>
    <row r="6" spans="1:28" ht="26.25" customHeight="1" x14ac:dyDescent="0.25">
      <c r="A6" s="53">
        <v>3</v>
      </c>
      <c r="B6" s="229">
        <f>VLOOKUP($A6,'2.-Desempeño Jurado'!$C$8:$E$11,2,0)</f>
        <v>0</v>
      </c>
      <c r="C6" s="229" t="str">
        <f>'2.-Desempeño Jurado'!$H$7</f>
        <v>Guenter Johann Gude Mora</v>
      </c>
      <c r="D6" s="229" t="str">
        <f>'2.-Desempeño Jurado'!$H$8</f>
        <v>Interclubes en tres series</v>
      </c>
      <c r="E6" s="230" t="str">
        <f>'2.-Desempeño Jurado'!$H$9</f>
        <v>29 Y 30 DE ENERO 2022</v>
      </c>
      <c r="F6" s="229">
        <f>HLOOKUP($A6,'2.-Desempeño Jurado'!$L$18:$O$23,2,0)</f>
        <v>0</v>
      </c>
      <c r="G6" s="229">
        <f>HLOOKUP($A6,'2.-Desempeño Jurado'!$L$18:$O$23,3,0)</f>
        <v>0</v>
      </c>
      <c r="H6" s="229">
        <f>HLOOKUP($A6,'2.-Desempeño Jurado'!$L$18:$O$23,4,0)</f>
        <v>0</v>
      </c>
      <c r="I6" s="229">
        <f>HLOOKUP($A6,'2.-Desempeño Jurado'!$L$18:$O$23,5,0)</f>
        <v>0</v>
      </c>
      <c r="J6" s="229">
        <f>HLOOKUP($A6,'2.-Desempeño Jurado'!$L$18:$O$23,6,0)</f>
        <v>0</v>
      </c>
      <c r="K6" s="231">
        <f>HLOOKUP($A6,'2.-Desempeño Jurado'!$L$18:$O$25,7,0)</f>
        <v>0</v>
      </c>
      <c r="L6" s="231">
        <f>HLOOKUP($A6,'2.-Desempeño Jurado'!$L$18:$O$25,8,0)</f>
        <v>0</v>
      </c>
      <c r="M6" s="232" t="str">
        <f>IF($K6&gt;20,"Dominio Sobresaliente",IF($K6&gt;15,"Dominio Total",IF($K6&gt;10,"Dominio Regular o en vía de desarrollo",IF($K6&gt;5,"Dominio Parcial",IF($K6&gt;0,"Dominio Débil","-")))))</f>
        <v>-</v>
      </c>
      <c r="N6" s="229">
        <f>HLOOKUP($A6,'2.-Desempeño Jurado'!$L$18:$O$32,9,0)</f>
        <v>0</v>
      </c>
      <c r="O6" s="229">
        <f>HLOOKUP($A6,'2.-Desempeño Jurado'!$L$18:$O$32,10,0)</f>
        <v>0</v>
      </c>
      <c r="P6" s="229">
        <f>HLOOKUP($A6,'2.-Desempeño Jurado'!$L$18:$O$32,11,0)</f>
        <v>0</v>
      </c>
      <c r="Q6" s="229">
        <f>HLOOKUP($A6,'2.-Desempeño Jurado'!$L$18:$O$32,12,0)</f>
        <v>0</v>
      </c>
      <c r="R6" s="229">
        <f>HLOOKUP($A6,'2.-Desempeño Jurado'!$L$18:$O$32,13,0)</f>
        <v>0</v>
      </c>
      <c r="S6" s="233">
        <f>HLOOKUP($A6,'2.-Desempeño Jurado'!$L$18:$O$32,14,0)</f>
        <v>0</v>
      </c>
      <c r="T6" s="234">
        <f>HLOOKUP($A6,'2.-Desempeño Jurado'!$L$18:$O$32,15,0)</f>
        <v>0</v>
      </c>
      <c r="U6" s="235" t="str">
        <f>IF($S6&gt;20,"Dominio Sobresaliente",IF($S6&gt;15,"Dominio Total",IF($S6&gt;10,"Dominio Regular o en vía de desarrollo",IF($S6&gt;5,"Dominio Parcial",IF($S6&gt;0,"Dominio Débil","-")))))</f>
        <v>-</v>
      </c>
      <c r="V6" s="251">
        <f>HLOOKUP($A6,'2.-Desempeño Jurado'!$L$18:$O$37,19,0)</f>
        <v>0</v>
      </c>
      <c r="W6" s="252">
        <f>HLOOKUP($A6,'2.-Desempeño Jurado'!$L$18:$O$37,20,0)</f>
        <v>0</v>
      </c>
    </row>
    <row r="7" spans="1:28" ht="26.25" customHeight="1" x14ac:dyDescent="0.25">
      <c r="A7" s="53">
        <v>4</v>
      </c>
      <c r="B7" s="229">
        <f>VLOOKUP($A7,'2.-Desempeño Jurado'!$C$8:$E$11,2,0)</f>
        <v>0</v>
      </c>
      <c r="C7" s="229" t="str">
        <f>'2.-Desempeño Jurado'!$H$7</f>
        <v>Guenter Johann Gude Mora</v>
      </c>
      <c r="D7" s="229" t="str">
        <f>'2.-Desempeño Jurado'!$H$8</f>
        <v>Interclubes en tres series</v>
      </c>
      <c r="E7" s="230" t="str">
        <f>'2.-Desempeño Jurado'!$H$9</f>
        <v>29 Y 30 DE ENERO 2022</v>
      </c>
      <c r="F7" s="229">
        <f>HLOOKUP($A7,'2.-Desempeño Jurado'!$L$18:$O$23,2,0)</f>
        <v>0</v>
      </c>
      <c r="G7" s="229">
        <f>HLOOKUP($A7,'2.-Desempeño Jurado'!$L$18:$O$23,3,0)</f>
        <v>0</v>
      </c>
      <c r="H7" s="229">
        <f>HLOOKUP($A7,'2.-Desempeño Jurado'!$L$18:$O$23,4,0)</f>
        <v>0</v>
      </c>
      <c r="I7" s="229">
        <f>HLOOKUP($A7,'2.-Desempeño Jurado'!$L$18:$O$23,5,0)</f>
        <v>0</v>
      </c>
      <c r="J7" s="229">
        <f>HLOOKUP($A7,'2.-Desempeño Jurado'!$L$18:$O$23,6,0)</f>
        <v>0</v>
      </c>
      <c r="K7" s="231">
        <f>HLOOKUP($A7,'2.-Desempeño Jurado'!$L$18:$O$25,7,0)</f>
        <v>0</v>
      </c>
      <c r="L7" s="231">
        <f>HLOOKUP($A7,'2.-Desempeño Jurado'!$L$18:$O$25,8,0)</f>
        <v>0</v>
      </c>
      <c r="M7" s="232" t="str">
        <f>IF($K7&gt;20,"Dominio Sobresaliente",IF($K7&gt;15,"Dominio Total",IF($K7&gt;10,"Dominio Regular o en vía de desarrollo",IF($K7&gt;5,"Dominio Parcial",IF($K7&gt;0,"Dominio Débil","-")))))</f>
        <v>-</v>
      </c>
      <c r="N7" s="229">
        <f>HLOOKUP($A7,'2.-Desempeño Jurado'!$L$18:$O$32,9,0)</f>
        <v>0</v>
      </c>
      <c r="O7" s="229">
        <f>HLOOKUP($A7,'2.-Desempeño Jurado'!$L$18:$O$32,10,0)</f>
        <v>0</v>
      </c>
      <c r="P7" s="229">
        <f>HLOOKUP($A7,'2.-Desempeño Jurado'!$L$18:$O$32,11,0)</f>
        <v>0</v>
      </c>
      <c r="Q7" s="229">
        <f>HLOOKUP($A7,'2.-Desempeño Jurado'!$L$18:$O$32,12,0)</f>
        <v>0</v>
      </c>
      <c r="R7" s="229">
        <f>HLOOKUP($A7,'2.-Desempeño Jurado'!$L$18:$O$32,13,0)</f>
        <v>0</v>
      </c>
      <c r="S7" s="233">
        <f>HLOOKUP($A7,'2.-Desempeño Jurado'!$L$18:$O$32,14,0)</f>
        <v>0</v>
      </c>
      <c r="T7" s="234">
        <f>HLOOKUP($A7,'2.-Desempeño Jurado'!$L$18:$O$32,15,0)</f>
        <v>0</v>
      </c>
      <c r="U7" s="235" t="str">
        <f>IF($S7&gt;20,"Dominio Sobresaliente",IF($S7&gt;15,"Dominio Total",IF($S7&gt;10,"Dominio Regular o en vía de desarrollo",IF($S7&gt;5,"Dominio Parcial",IF($S7&gt;0,"Dominio Débil","-")))))</f>
        <v>-</v>
      </c>
      <c r="V7" s="251">
        <f>HLOOKUP($A7,'2.-Desempeño Jurado'!$L$18:$O$37,19,0)</f>
        <v>0</v>
      </c>
      <c r="W7" s="252">
        <f>HLOOKUP($A7,'2.-Desempeño Jurado'!$L$18:$O$37,20,0)</f>
        <v>0</v>
      </c>
    </row>
    <row r="8" spans="1:28" customFormat="1" ht="10.5" customHeight="1" x14ac:dyDescent="0.25"/>
    <row r="9" spans="1:28" customFormat="1" ht="5.25" customHeight="1" x14ac:dyDescent="0.25">
      <c r="A9" s="303"/>
      <c r="B9" s="303"/>
      <c r="C9" s="303"/>
      <c r="D9" s="303"/>
      <c r="E9" s="303"/>
      <c r="F9" s="303"/>
      <c r="G9" s="303"/>
      <c r="H9" s="303"/>
      <c r="I9" s="303"/>
      <c r="J9" s="303"/>
      <c r="K9" s="303"/>
      <c r="L9" s="303"/>
      <c r="M9" s="303"/>
      <c r="N9" s="303"/>
      <c r="O9" s="303"/>
      <c r="P9" s="303"/>
      <c r="Q9" s="303"/>
      <c r="R9" s="303"/>
      <c r="S9" s="303"/>
      <c r="T9" s="303"/>
      <c r="U9" s="303"/>
      <c r="V9" s="303"/>
      <c r="W9" s="303"/>
    </row>
    <row r="10" spans="1:28" ht="21" customHeight="1" thickBot="1" x14ac:dyDescent="0.3"/>
    <row r="11" spans="1:28" ht="15" customHeight="1" x14ac:dyDescent="0.25">
      <c r="B11" s="350" t="s">
        <v>301</v>
      </c>
      <c r="C11" s="351"/>
      <c r="D11" s="351"/>
      <c r="E11" s="351"/>
      <c r="F11" s="352"/>
      <c r="G11" s="304" t="s">
        <v>136</v>
      </c>
      <c r="H11" s="305"/>
      <c r="I11" s="306"/>
      <c r="J11" s="306"/>
      <c r="K11" s="306"/>
      <c r="L11" s="307"/>
      <c r="M11" s="56"/>
    </row>
    <row r="12" spans="1:28" x14ac:dyDescent="0.25">
      <c r="B12" s="346" t="s">
        <v>294</v>
      </c>
      <c r="C12" s="347"/>
      <c r="D12" s="347"/>
      <c r="E12" s="348" t="s">
        <v>300</v>
      </c>
      <c r="F12" s="349"/>
      <c r="G12" s="308"/>
      <c r="H12" s="293"/>
      <c r="I12" s="79"/>
      <c r="J12" s="79"/>
      <c r="K12" s="79"/>
      <c r="L12" s="309"/>
      <c r="M12" s="56"/>
    </row>
    <row r="13" spans="1:28" x14ac:dyDescent="0.25">
      <c r="B13" s="316" t="s">
        <v>286</v>
      </c>
      <c r="C13" s="289" t="s">
        <v>276</v>
      </c>
      <c r="D13" s="289" t="s">
        <v>277</v>
      </c>
      <c r="E13" s="289" t="s">
        <v>299</v>
      </c>
      <c r="F13" s="317" t="s">
        <v>298</v>
      </c>
      <c r="G13" s="310" t="s">
        <v>141</v>
      </c>
      <c r="H13" s="293"/>
      <c r="I13" s="79"/>
      <c r="J13" s="79"/>
      <c r="K13" s="79"/>
      <c r="L13" s="311"/>
    </row>
    <row r="14" spans="1:28" ht="15.75" thickBot="1" x14ac:dyDescent="0.3">
      <c r="B14" s="318">
        <f>'Resumen Analítico Rodeo'!$E$23</f>
        <v>203</v>
      </c>
      <c r="C14" s="319" t="str">
        <f>'Resumen Analítico Rodeo'!$G$23</f>
        <v>-</v>
      </c>
      <c r="D14" s="320" t="str">
        <f>'Resumen Analítico Rodeo'!$I$23</f>
        <v>-</v>
      </c>
      <c r="E14" s="319">
        <f>'Resumen Analítico Rodeo'!$D$30</f>
        <v>0</v>
      </c>
      <c r="F14" s="321">
        <f>'Resumen Analítico Rodeo'!$F$30</f>
        <v>0</v>
      </c>
      <c r="G14" s="312" t="str">
        <f>'Resumen Analítico Rodeo'!$M$27</f>
        <v>NO</v>
      </c>
      <c r="H14" s="313"/>
      <c r="I14" s="314"/>
      <c r="J14" s="314"/>
      <c r="K14" s="314"/>
      <c r="L14" s="315"/>
    </row>
  </sheetData>
  <sheetProtection selectLockedCells="1"/>
  <mergeCells count="4">
    <mergeCell ref="B12:D12"/>
    <mergeCell ref="E12:F12"/>
    <mergeCell ref="B11:F11"/>
    <mergeCell ref="B1:E1"/>
  </mergeCells>
  <pageMargins left="0.7" right="0.7" top="0.75" bottom="0.75" header="0.3" footer="0.3"/>
  <pageSetup paperSize="9" orientation="portrait" verticalDpi="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FFFF00"/>
    <pageSetUpPr fitToPage="1"/>
  </sheetPr>
  <dimension ref="A1:N41"/>
  <sheetViews>
    <sheetView showGridLines="0" zoomScale="80" zoomScaleNormal="80" workbookViewId="0">
      <selection activeCell="B9" sqref="B9:M40"/>
    </sheetView>
  </sheetViews>
  <sheetFormatPr baseColWidth="10" defaultColWidth="0" defaultRowHeight="15" zeroHeight="1" x14ac:dyDescent="0.25"/>
  <cols>
    <col min="1" max="1" width="3.42578125" customWidth="1"/>
    <col min="2" max="2" width="6.140625" customWidth="1"/>
    <col min="3" max="3" width="20.42578125" customWidth="1"/>
    <col min="4" max="4" width="45.140625" customWidth="1"/>
    <col min="5" max="5" width="16" customWidth="1"/>
    <col min="6" max="6" width="1.42578125" customWidth="1"/>
    <col min="7" max="7" width="2.85546875" customWidth="1"/>
    <col min="8" max="8" width="4.28515625" customWidth="1"/>
    <col min="9" max="9" width="15.7109375" customWidth="1"/>
    <col min="10" max="10" width="17" customWidth="1"/>
    <col min="11" max="11" width="5.7109375" customWidth="1"/>
    <col min="12" max="12" width="11.7109375" customWidth="1"/>
    <col min="13" max="13" width="17.140625" customWidth="1"/>
    <col min="14" max="14" width="3.42578125" customWidth="1"/>
    <col min="15" max="16384" width="11.42578125" hidden="1"/>
  </cols>
  <sheetData>
    <row r="1" spans="2:13" ht="15.75" thickBot="1" x14ac:dyDescent="0.3">
      <c r="C1" s="600"/>
      <c r="D1" s="600"/>
      <c r="E1" s="600"/>
      <c r="F1" s="600"/>
      <c r="G1" s="600"/>
      <c r="H1" s="600"/>
      <c r="I1" s="600"/>
    </row>
    <row r="2" spans="2:13" ht="26.25" customHeight="1" x14ac:dyDescent="0.25">
      <c r="B2" s="601"/>
      <c r="C2" s="602"/>
      <c r="D2" s="591" t="s">
        <v>127</v>
      </c>
      <c r="E2" s="592"/>
      <c r="F2" s="592"/>
      <c r="G2" s="592"/>
      <c r="H2" s="592"/>
      <c r="I2" s="592"/>
      <c r="J2" s="592"/>
      <c r="K2" s="593"/>
      <c r="L2" s="4" t="s">
        <v>0</v>
      </c>
      <c r="M2" s="13" t="s">
        <v>101</v>
      </c>
    </row>
    <row r="3" spans="2:13" ht="21" customHeight="1" x14ac:dyDescent="0.25">
      <c r="B3" s="603"/>
      <c r="C3" s="604"/>
      <c r="D3" s="594"/>
      <c r="E3" s="595"/>
      <c r="F3" s="595"/>
      <c r="G3" s="595"/>
      <c r="H3" s="595"/>
      <c r="I3" s="595"/>
      <c r="J3" s="595"/>
      <c r="K3" s="596"/>
      <c r="L3" s="5" t="s">
        <v>1</v>
      </c>
      <c r="M3" s="10">
        <f>'1.-Ganado'!$V$8</f>
        <v>9</v>
      </c>
    </row>
    <row r="4" spans="2:13" ht="15.75" customHeight="1" x14ac:dyDescent="0.25">
      <c r="B4" s="603"/>
      <c r="C4" s="604"/>
      <c r="D4" s="594"/>
      <c r="E4" s="595"/>
      <c r="F4" s="595"/>
      <c r="G4" s="595"/>
      <c r="H4" s="595"/>
      <c r="I4" s="595"/>
      <c r="J4" s="595"/>
      <c r="K4" s="596"/>
      <c r="L4" s="5" t="s">
        <v>2</v>
      </c>
      <c r="M4" s="11">
        <v>43145</v>
      </c>
    </row>
    <row r="5" spans="2:13" ht="21.75" customHeight="1" thickBot="1" x14ac:dyDescent="0.3">
      <c r="B5" s="605"/>
      <c r="C5" s="606"/>
      <c r="D5" s="597"/>
      <c r="E5" s="598"/>
      <c r="F5" s="598"/>
      <c r="G5" s="598"/>
      <c r="H5" s="598"/>
      <c r="I5" s="598"/>
      <c r="J5" s="598"/>
      <c r="K5" s="599"/>
      <c r="L5" s="6" t="s">
        <v>3</v>
      </c>
      <c r="M5" s="12" t="s">
        <v>159</v>
      </c>
    </row>
    <row r="6" spans="2:13" ht="14.25" customHeight="1" x14ac:dyDescent="0.25">
      <c r="C6" s="2"/>
      <c r="D6" s="2"/>
      <c r="E6" s="22"/>
      <c r="F6" s="22"/>
      <c r="G6" s="22"/>
      <c r="H6" s="22"/>
      <c r="I6" s="3"/>
    </row>
    <row r="7" spans="2:13" x14ac:dyDescent="0.25"/>
    <row r="8" spans="2:13" ht="39.75" customHeight="1" thickBot="1" x14ac:dyDescent="0.3">
      <c r="B8" s="616" t="s">
        <v>321</v>
      </c>
      <c r="C8" s="616"/>
      <c r="D8" s="616"/>
      <c r="E8" s="616"/>
      <c r="F8" s="616"/>
      <c r="G8" s="616"/>
      <c r="H8" s="616"/>
      <c r="I8" s="616"/>
      <c r="J8" s="616"/>
      <c r="K8" s="616"/>
      <c r="L8" s="616"/>
      <c r="M8" s="616"/>
    </row>
    <row r="9" spans="2:13" ht="15" customHeight="1" x14ac:dyDescent="0.25">
      <c r="B9" s="607" t="s">
        <v>347</v>
      </c>
      <c r="C9" s="608"/>
      <c r="D9" s="608"/>
      <c r="E9" s="608"/>
      <c r="F9" s="608"/>
      <c r="G9" s="608"/>
      <c r="H9" s="608"/>
      <c r="I9" s="608"/>
      <c r="J9" s="608"/>
      <c r="K9" s="608"/>
      <c r="L9" s="608"/>
      <c r="M9" s="609"/>
    </row>
    <row r="10" spans="2:13" ht="15" customHeight="1" x14ac:dyDescent="0.25">
      <c r="B10" s="610"/>
      <c r="C10" s="611"/>
      <c r="D10" s="611"/>
      <c r="E10" s="611"/>
      <c r="F10" s="611"/>
      <c r="G10" s="611"/>
      <c r="H10" s="611"/>
      <c r="I10" s="611"/>
      <c r="J10" s="611"/>
      <c r="K10" s="611"/>
      <c r="L10" s="611"/>
      <c r="M10" s="612"/>
    </row>
    <row r="11" spans="2:13" ht="15" customHeight="1" x14ac:dyDescent="0.25">
      <c r="B11" s="610"/>
      <c r="C11" s="611"/>
      <c r="D11" s="611"/>
      <c r="E11" s="611"/>
      <c r="F11" s="611"/>
      <c r="G11" s="611"/>
      <c r="H11" s="611"/>
      <c r="I11" s="611"/>
      <c r="J11" s="611"/>
      <c r="K11" s="611"/>
      <c r="L11" s="611"/>
      <c r="M11" s="612"/>
    </row>
    <row r="12" spans="2:13" ht="15" customHeight="1" x14ac:dyDescent="0.25">
      <c r="B12" s="610"/>
      <c r="C12" s="611"/>
      <c r="D12" s="611"/>
      <c r="E12" s="611"/>
      <c r="F12" s="611"/>
      <c r="G12" s="611"/>
      <c r="H12" s="611"/>
      <c r="I12" s="611"/>
      <c r="J12" s="611"/>
      <c r="K12" s="611"/>
      <c r="L12" s="611"/>
      <c r="M12" s="612"/>
    </row>
    <row r="13" spans="2:13" ht="15" customHeight="1" x14ac:dyDescent="0.25">
      <c r="B13" s="610"/>
      <c r="C13" s="611"/>
      <c r="D13" s="611"/>
      <c r="E13" s="611"/>
      <c r="F13" s="611"/>
      <c r="G13" s="611"/>
      <c r="H13" s="611"/>
      <c r="I13" s="611"/>
      <c r="J13" s="611"/>
      <c r="K13" s="611"/>
      <c r="L13" s="611"/>
      <c r="M13" s="612"/>
    </row>
    <row r="14" spans="2:13" ht="15" customHeight="1" x14ac:dyDescent="0.25">
      <c r="B14" s="610"/>
      <c r="C14" s="611"/>
      <c r="D14" s="611"/>
      <c r="E14" s="611"/>
      <c r="F14" s="611"/>
      <c r="G14" s="611"/>
      <c r="H14" s="611"/>
      <c r="I14" s="611"/>
      <c r="J14" s="611"/>
      <c r="K14" s="611"/>
      <c r="L14" s="611"/>
      <c r="M14" s="612"/>
    </row>
    <row r="15" spans="2:13" ht="15" customHeight="1" x14ac:dyDescent="0.25">
      <c r="B15" s="610"/>
      <c r="C15" s="611"/>
      <c r="D15" s="611"/>
      <c r="E15" s="611"/>
      <c r="F15" s="611"/>
      <c r="G15" s="611"/>
      <c r="H15" s="611"/>
      <c r="I15" s="611"/>
      <c r="J15" s="611"/>
      <c r="K15" s="611"/>
      <c r="L15" s="611"/>
      <c r="M15" s="612"/>
    </row>
    <row r="16" spans="2:13" ht="15" customHeight="1" x14ac:dyDescent="0.25">
      <c r="B16" s="610"/>
      <c r="C16" s="611"/>
      <c r="D16" s="611"/>
      <c r="E16" s="611"/>
      <c r="F16" s="611"/>
      <c r="G16" s="611"/>
      <c r="H16" s="611"/>
      <c r="I16" s="611"/>
      <c r="J16" s="611"/>
      <c r="K16" s="611"/>
      <c r="L16" s="611"/>
      <c r="M16" s="612"/>
    </row>
    <row r="17" spans="2:13" ht="15" customHeight="1" x14ac:dyDescent="0.25">
      <c r="B17" s="610"/>
      <c r="C17" s="611"/>
      <c r="D17" s="611"/>
      <c r="E17" s="611"/>
      <c r="F17" s="611"/>
      <c r="G17" s="611"/>
      <c r="H17" s="611"/>
      <c r="I17" s="611"/>
      <c r="J17" s="611"/>
      <c r="K17" s="611"/>
      <c r="L17" s="611"/>
      <c r="M17" s="612"/>
    </row>
    <row r="18" spans="2:13" ht="15" customHeight="1" x14ac:dyDescent="0.25">
      <c r="B18" s="610"/>
      <c r="C18" s="611"/>
      <c r="D18" s="611"/>
      <c r="E18" s="611"/>
      <c r="F18" s="611"/>
      <c r="G18" s="611"/>
      <c r="H18" s="611"/>
      <c r="I18" s="611"/>
      <c r="J18" s="611"/>
      <c r="K18" s="611"/>
      <c r="L18" s="611"/>
      <c r="M18" s="612"/>
    </row>
    <row r="19" spans="2:13" ht="15" customHeight="1" x14ac:dyDescent="0.25">
      <c r="B19" s="610"/>
      <c r="C19" s="611"/>
      <c r="D19" s="611"/>
      <c r="E19" s="611"/>
      <c r="F19" s="611"/>
      <c r="G19" s="611"/>
      <c r="H19" s="611"/>
      <c r="I19" s="611"/>
      <c r="J19" s="611"/>
      <c r="K19" s="611"/>
      <c r="L19" s="611"/>
      <c r="M19" s="612"/>
    </row>
    <row r="20" spans="2:13" ht="15" customHeight="1" x14ac:dyDescent="0.25">
      <c r="B20" s="610"/>
      <c r="C20" s="611"/>
      <c r="D20" s="611"/>
      <c r="E20" s="611"/>
      <c r="F20" s="611"/>
      <c r="G20" s="611"/>
      <c r="H20" s="611"/>
      <c r="I20" s="611"/>
      <c r="J20" s="611"/>
      <c r="K20" s="611"/>
      <c r="L20" s="611"/>
      <c r="M20" s="612"/>
    </row>
    <row r="21" spans="2:13" ht="15" customHeight="1" x14ac:dyDescent="0.25">
      <c r="B21" s="610"/>
      <c r="C21" s="611"/>
      <c r="D21" s="611"/>
      <c r="E21" s="611"/>
      <c r="F21" s="611"/>
      <c r="G21" s="611"/>
      <c r="H21" s="611"/>
      <c r="I21" s="611"/>
      <c r="J21" s="611"/>
      <c r="K21" s="611"/>
      <c r="L21" s="611"/>
      <c r="M21" s="612"/>
    </row>
    <row r="22" spans="2:13" ht="15" customHeight="1" x14ac:dyDescent="0.25">
      <c r="B22" s="610"/>
      <c r="C22" s="611"/>
      <c r="D22" s="611"/>
      <c r="E22" s="611"/>
      <c r="F22" s="611"/>
      <c r="G22" s="611"/>
      <c r="H22" s="611"/>
      <c r="I22" s="611"/>
      <c r="J22" s="611"/>
      <c r="K22" s="611"/>
      <c r="L22" s="611"/>
      <c r="M22" s="612"/>
    </row>
    <row r="23" spans="2:13" ht="15" customHeight="1" x14ac:dyDescent="0.25">
      <c r="B23" s="610"/>
      <c r="C23" s="611"/>
      <c r="D23" s="611"/>
      <c r="E23" s="611"/>
      <c r="F23" s="611"/>
      <c r="G23" s="611"/>
      <c r="H23" s="611"/>
      <c r="I23" s="611"/>
      <c r="J23" s="611"/>
      <c r="K23" s="611"/>
      <c r="L23" s="611"/>
      <c r="M23" s="612"/>
    </row>
    <row r="24" spans="2:13" ht="15" customHeight="1" x14ac:dyDescent="0.25">
      <c r="B24" s="610"/>
      <c r="C24" s="611"/>
      <c r="D24" s="611"/>
      <c r="E24" s="611"/>
      <c r="F24" s="611"/>
      <c r="G24" s="611"/>
      <c r="H24" s="611"/>
      <c r="I24" s="611"/>
      <c r="J24" s="611"/>
      <c r="K24" s="611"/>
      <c r="L24" s="611"/>
      <c r="M24" s="612"/>
    </row>
    <row r="25" spans="2:13" ht="15" customHeight="1" x14ac:dyDescent="0.25">
      <c r="B25" s="610"/>
      <c r="C25" s="611"/>
      <c r="D25" s="611"/>
      <c r="E25" s="611"/>
      <c r="F25" s="611"/>
      <c r="G25" s="611"/>
      <c r="H25" s="611"/>
      <c r="I25" s="611"/>
      <c r="J25" s="611"/>
      <c r="K25" s="611"/>
      <c r="L25" s="611"/>
      <c r="M25" s="612"/>
    </row>
    <row r="26" spans="2:13" ht="15" customHeight="1" x14ac:dyDescent="0.25">
      <c r="B26" s="610"/>
      <c r="C26" s="611"/>
      <c r="D26" s="611"/>
      <c r="E26" s="611"/>
      <c r="F26" s="611"/>
      <c r="G26" s="611"/>
      <c r="H26" s="611"/>
      <c r="I26" s="611"/>
      <c r="J26" s="611"/>
      <c r="K26" s="611"/>
      <c r="L26" s="611"/>
      <c r="M26" s="612"/>
    </row>
    <row r="27" spans="2:13" ht="15" customHeight="1" x14ac:dyDescent="0.25">
      <c r="B27" s="610"/>
      <c r="C27" s="611"/>
      <c r="D27" s="611"/>
      <c r="E27" s="611"/>
      <c r="F27" s="611"/>
      <c r="G27" s="611"/>
      <c r="H27" s="611"/>
      <c r="I27" s="611"/>
      <c r="J27" s="611"/>
      <c r="K27" s="611"/>
      <c r="L27" s="611"/>
      <c r="M27" s="612"/>
    </row>
    <row r="28" spans="2:13" ht="15" customHeight="1" x14ac:dyDescent="0.25">
      <c r="B28" s="610"/>
      <c r="C28" s="611"/>
      <c r="D28" s="611"/>
      <c r="E28" s="611"/>
      <c r="F28" s="611"/>
      <c r="G28" s="611"/>
      <c r="H28" s="611"/>
      <c r="I28" s="611"/>
      <c r="J28" s="611"/>
      <c r="K28" s="611"/>
      <c r="L28" s="611"/>
      <c r="M28" s="612"/>
    </row>
    <row r="29" spans="2:13" ht="15" customHeight="1" x14ac:dyDescent="0.25">
      <c r="B29" s="610"/>
      <c r="C29" s="611"/>
      <c r="D29" s="611"/>
      <c r="E29" s="611"/>
      <c r="F29" s="611"/>
      <c r="G29" s="611"/>
      <c r="H29" s="611"/>
      <c r="I29" s="611"/>
      <c r="J29" s="611"/>
      <c r="K29" s="611"/>
      <c r="L29" s="611"/>
      <c r="M29" s="612"/>
    </row>
    <row r="30" spans="2:13" x14ac:dyDescent="0.25">
      <c r="B30" s="610"/>
      <c r="C30" s="611"/>
      <c r="D30" s="611"/>
      <c r="E30" s="611"/>
      <c r="F30" s="611"/>
      <c r="G30" s="611"/>
      <c r="H30" s="611"/>
      <c r="I30" s="611"/>
      <c r="J30" s="611"/>
      <c r="K30" s="611"/>
      <c r="L30" s="611"/>
      <c r="M30" s="612"/>
    </row>
    <row r="31" spans="2:13" x14ac:dyDescent="0.25">
      <c r="B31" s="610"/>
      <c r="C31" s="611"/>
      <c r="D31" s="611"/>
      <c r="E31" s="611"/>
      <c r="F31" s="611"/>
      <c r="G31" s="611"/>
      <c r="H31" s="611"/>
      <c r="I31" s="611"/>
      <c r="J31" s="611"/>
      <c r="K31" s="611"/>
      <c r="L31" s="611"/>
      <c r="M31" s="612"/>
    </row>
    <row r="32" spans="2:13" x14ac:dyDescent="0.25">
      <c r="B32" s="610"/>
      <c r="C32" s="611"/>
      <c r="D32" s="611"/>
      <c r="E32" s="611"/>
      <c r="F32" s="611"/>
      <c r="G32" s="611"/>
      <c r="H32" s="611"/>
      <c r="I32" s="611"/>
      <c r="J32" s="611"/>
      <c r="K32" s="611"/>
      <c r="L32" s="611"/>
      <c r="M32" s="612"/>
    </row>
    <row r="33" spans="2:13" x14ac:dyDescent="0.25">
      <c r="B33" s="610"/>
      <c r="C33" s="611"/>
      <c r="D33" s="611"/>
      <c r="E33" s="611"/>
      <c r="F33" s="611"/>
      <c r="G33" s="611"/>
      <c r="H33" s="611"/>
      <c r="I33" s="611"/>
      <c r="J33" s="611"/>
      <c r="K33" s="611"/>
      <c r="L33" s="611"/>
      <c r="M33" s="612"/>
    </row>
    <row r="34" spans="2:13" x14ac:dyDescent="0.25">
      <c r="B34" s="610"/>
      <c r="C34" s="611"/>
      <c r="D34" s="611"/>
      <c r="E34" s="611"/>
      <c r="F34" s="611"/>
      <c r="G34" s="611"/>
      <c r="H34" s="611"/>
      <c r="I34" s="611"/>
      <c r="J34" s="611"/>
      <c r="K34" s="611"/>
      <c r="L34" s="611"/>
      <c r="M34" s="612"/>
    </row>
    <row r="35" spans="2:13" x14ac:dyDescent="0.25">
      <c r="B35" s="610"/>
      <c r="C35" s="611"/>
      <c r="D35" s="611"/>
      <c r="E35" s="611"/>
      <c r="F35" s="611"/>
      <c r="G35" s="611"/>
      <c r="H35" s="611"/>
      <c r="I35" s="611"/>
      <c r="J35" s="611"/>
      <c r="K35" s="611"/>
      <c r="L35" s="611"/>
      <c r="M35" s="612"/>
    </row>
    <row r="36" spans="2:13" x14ac:dyDescent="0.25">
      <c r="B36" s="610"/>
      <c r="C36" s="611"/>
      <c r="D36" s="611"/>
      <c r="E36" s="611"/>
      <c r="F36" s="611"/>
      <c r="G36" s="611"/>
      <c r="H36" s="611"/>
      <c r="I36" s="611"/>
      <c r="J36" s="611"/>
      <c r="K36" s="611"/>
      <c r="L36" s="611"/>
      <c r="M36" s="612"/>
    </row>
    <row r="37" spans="2:13" x14ac:dyDescent="0.25">
      <c r="B37" s="610"/>
      <c r="C37" s="611"/>
      <c r="D37" s="611"/>
      <c r="E37" s="611"/>
      <c r="F37" s="611"/>
      <c r="G37" s="611"/>
      <c r="H37" s="611"/>
      <c r="I37" s="611"/>
      <c r="J37" s="611"/>
      <c r="K37" s="611"/>
      <c r="L37" s="611"/>
      <c r="M37" s="612"/>
    </row>
    <row r="38" spans="2:13" x14ac:dyDescent="0.25">
      <c r="B38" s="610"/>
      <c r="C38" s="611"/>
      <c r="D38" s="611"/>
      <c r="E38" s="611"/>
      <c r="F38" s="611"/>
      <c r="G38" s="611"/>
      <c r="H38" s="611"/>
      <c r="I38" s="611"/>
      <c r="J38" s="611"/>
      <c r="K38" s="611"/>
      <c r="L38" s="611"/>
      <c r="M38" s="612"/>
    </row>
    <row r="39" spans="2:13" x14ac:dyDescent="0.25">
      <c r="B39" s="610"/>
      <c r="C39" s="611"/>
      <c r="D39" s="611"/>
      <c r="E39" s="611"/>
      <c r="F39" s="611"/>
      <c r="G39" s="611"/>
      <c r="H39" s="611"/>
      <c r="I39" s="611"/>
      <c r="J39" s="611"/>
      <c r="K39" s="611"/>
      <c r="L39" s="611"/>
      <c r="M39" s="612"/>
    </row>
    <row r="40" spans="2:13" ht="15.75" thickBot="1" x14ac:dyDescent="0.3">
      <c r="B40" s="613"/>
      <c r="C40" s="614"/>
      <c r="D40" s="614"/>
      <c r="E40" s="614"/>
      <c r="F40" s="614"/>
      <c r="G40" s="614"/>
      <c r="H40" s="614"/>
      <c r="I40" s="614"/>
      <c r="J40" s="614"/>
      <c r="K40" s="614"/>
      <c r="L40" s="614"/>
      <c r="M40" s="615"/>
    </row>
    <row r="41" spans="2:13" x14ac:dyDescent="0.25"/>
  </sheetData>
  <sheetProtection password="CA25" sheet="1" selectLockedCells="1"/>
  <mergeCells count="5">
    <mergeCell ref="D2:K5"/>
    <mergeCell ref="C1:I1"/>
    <mergeCell ref="B2:C5"/>
    <mergeCell ref="B9:M40"/>
    <mergeCell ref="B8:M8"/>
  </mergeCells>
  <pageMargins left="0.25" right="0.25" top="0.75" bottom="0.75" header="0.3" footer="0.3"/>
  <pageSetup scale="79" orientation="landscape"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00B0F0"/>
  </sheetPr>
  <dimension ref="A1:N41"/>
  <sheetViews>
    <sheetView showGridLines="0" zoomScale="80" zoomScaleNormal="80" workbookViewId="0">
      <selection activeCell="B9" sqref="B9:M40"/>
    </sheetView>
  </sheetViews>
  <sheetFormatPr baseColWidth="10" defaultColWidth="0" defaultRowHeight="15" zeroHeight="1" x14ac:dyDescent="0.25"/>
  <cols>
    <col min="1" max="1" width="2.85546875" customWidth="1"/>
    <col min="2" max="2" width="6.140625" customWidth="1"/>
    <col min="3" max="3" width="20.42578125" customWidth="1"/>
    <col min="4" max="4" width="45.140625" customWidth="1"/>
    <col min="5" max="5" width="16" customWidth="1"/>
    <col min="6" max="6" width="1.42578125" customWidth="1"/>
    <col min="7" max="7" width="2.85546875" customWidth="1"/>
    <col min="8" max="8" width="4.28515625" customWidth="1"/>
    <col min="9" max="9" width="15.7109375" customWidth="1"/>
    <col min="10" max="10" width="17" customWidth="1"/>
    <col min="11" max="11" width="5.7109375" customWidth="1"/>
    <col min="12" max="12" width="11.7109375" customWidth="1"/>
    <col min="13" max="13" width="17.140625" customWidth="1"/>
    <col min="14" max="14" width="2.85546875" customWidth="1"/>
    <col min="15" max="16384" width="11.42578125" hidden="1"/>
  </cols>
  <sheetData>
    <row r="1" spans="2:13" ht="15.75" thickBot="1" x14ac:dyDescent="0.3">
      <c r="C1" s="600"/>
      <c r="D1" s="600"/>
      <c r="E1" s="600"/>
      <c r="F1" s="600"/>
      <c r="G1" s="600"/>
      <c r="H1" s="600"/>
      <c r="I1" s="600"/>
    </row>
    <row r="2" spans="2:13" ht="26.25" customHeight="1" x14ac:dyDescent="0.25">
      <c r="B2" s="601"/>
      <c r="C2" s="602"/>
      <c r="D2" s="591" t="s">
        <v>134</v>
      </c>
      <c r="E2" s="592"/>
      <c r="F2" s="592"/>
      <c r="G2" s="592"/>
      <c r="H2" s="592"/>
      <c r="I2" s="592"/>
      <c r="J2" s="592"/>
      <c r="K2" s="593"/>
      <c r="L2" s="4" t="s">
        <v>0</v>
      </c>
      <c r="M2" s="13" t="s">
        <v>101</v>
      </c>
    </row>
    <row r="3" spans="2:13" ht="21" customHeight="1" x14ac:dyDescent="0.25">
      <c r="B3" s="603"/>
      <c r="C3" s="604"/>
      <c r="D3" s="594"/>
      <c r="E3" s="595"/>
      <c r="F3" s="595"/>
      <c r="G3" s="595"/>
      <c r="H3" s="595"/>
      <c r="I3" s="595"/>
      <c r="J3" s="595"/>
      <c r="K3" s="596"/>
      <c r="L3" s="5" t="s">
        <v>1</v>
      </c>
      <c r="M3" s="10">
        <f>'1.-Ganado'!$V$8</f>
        <v>9</v>
      </c>
    </row>
    <row r="4" spans="2:13" ht="15.75" customHeight="1" x14ac:dyDescent="0.25">
      <c r="B4" s="603"/>
      <c r="C4" s="604"/>
      <c r="D4" s="594"/>
      <c r="E4" s="595"/>
      <c r="F4" s="595"/>
      <c r="G4" s="595"/>
      <c r="H4" s="595"/>
      <c r="I4" s="595"/>
      <c r="J4" s="595"/>
      <c r="K4" s="596"/>
      <c r="L4" s="5" t="s">
        <v>2</v>
      </c>
      <c r="M4" s="11">
        <v>43145</v>
      </c>
    </row>
    <row r="5" spans="2:13" ht="21.75" customHeight="1" thickBot="1" x14ac:dyDescent="0.3">
      <c r="B5" s="605"/>
      <c r="C5" s="606"/>
      <c r="D5" s="597"/>
      <c r="E5" s="598"/>
      <c r="F5" s="598"/>
      <c r="G5" s="598"/>
      <c r="H5" s="598"/>
      <c r="I5" s="598"/>
      <c r="J5" s="598"/>
      <c r="K5" s="599"/>
      <c r="L5" s="6" t="s">
        <v>3</v>
      </c>
      <c r="M5" s="12" t="s">
        <v>248</v>
      </c>
    </row>
    <row r="6" spans="2:13" ht="14.25" customHeight="1" x14ac:dyDescent="0.25">
      <c r="C6" s="2"/>
      <c r="D6" s="2"/>
      <c r="E6" s="22"/>
      <c r="F6" s="22"/>
      <c r="G6" s="22"/>
      <c r="H6" s="22"/>
      <c r="I6" s="3"/>
    </row>
    <row r="7" spans="2:13" ht="15.75" thickBot="1" x14ac:dyDescent="0.3"/>
    <row r="8" spans="2:13" ht="30" customHeight="1" thickBot="1" x14ac:dyDescent="0.3">
      <c r="B8" s="617" t="s">
        <v>135</v>
      </c>
      <c r="C8" s="618"/>
      <c r="D8" s="618"/>
      <c r="E8" s="618"/>
      <c r="F8" s="618"/>
      <c r="G8" s="618"/>
      <c r="H8" s="618"/>
      <c r="I8" s="618"/>
      <c r="J8" s="618"/>
      <c r="K8" s="618"/>
      <c r="L8" s="618"/>
      <c r="M8" s="619"/>
    </row>
    <row r="9" spans="2:13" ht="15" customHeight="1" x14ac:dyDescent="0.25">
      <c r="B9" s="607" t="s">
        <v>348</v>
      </c>
      <c r="C9" s="608"/>
      <c r="D9" s="608"/>
      <c r="E9" s="608"/>
      <c r="F9" s="608"/>
      <c r="G9" s="608"/>
      <c r="H9" s="608"/>
      <c r="I9" s="608"/>
      <c r="J9" s="608"/>
      <c r="K9" s="608"/>
      <c r="L9" s="608"/>
      <c r="M9" s="609"/>
    </row>
    <row r="10" spans="2:13" ht="15" customHeight="1" x14ac:dyDescent="0.25">
      <c r="B10" s="610"/>
      <c r="C10" s="611"/>
      <c r="D10" s="611"/>
      <c r="E10" s="611"/>
      <c r="F10" s="611"/>
      <c r="G10" s="611"/>
      <c r="H10" s="611"/>
      <c r="I10" s="611"/>
      <c r="J10" s="611"/>
      <c r="K10" s="611"/>
      <c r="L10" s="611"/>
      <c r="M10" s="612"/>
    </row>
    <row r="11" spans="2:13" ht="15" customHeight="1" x14ac:dyDescent="0.25">
      <c r="B11" s="610"/>
      <c r="C11" s="611"/>
      <c r="D11" s="611"/>
      <c r="E11" s="611"/>
      <c r="F11" s="611"/>
      <c r="G11" s="611"/>
      <c r="H11" s="611"/>
      <c r="I11" s="611"/>
      <c r="J11" s="611"/>
      <c r="K11" s="611"/>
      <c r="L11" s="611"/>
      <c r="M11" s="612"/>
    </row>
    <row r="12" spans="2:13" ht="15" customHeight="1" x14ac:dyDescent="0.25">
      <c r="B12" s="610"/>
      <c r="C12" s="611"/>
      <c r="D12" s="611"/>
      <c r="E12" s="611"/>
      <c r="F12" s="611"/>
      <c r="G12" s="611"/>
      <c r="H12" s="611"/>
      <c r="I12" s="611"/>
      <c r="J12" s="611"/>
      <c r="K12" s="611"/>
      <c r="L12" s="611"/>
      <c r="M12" s="612"/>
    </row>
    <row r="13" spans="2:13" ht="15" customHeight="1" x14ac:dyDescent="0.25">
      <c r="B13" s="610"/>
      <c r="C13" s="611"/>
      <c r="D13" s="611"/>
      <c r="E13" s="611"/>
      <c r="F13" s="611"/>
      <c r="G13" s="611"/>
      <c r="H13" s="611"/>
      <c r="I13" s="611"/>
      <c r="J13" s="611"/>
      <c r="K13" s="611"/>
      <c r="L13" s="611"/>
      <c r="M13" s="612"/>
    </row>
    <row r="14" spans="2:13" ht="15" customHeight="1" x14ac:dyDescent="0.25">
      <c r="B14" s="610"/>
      <c r="C14" s="611"/>
      <c r="D14" s="611"/>
      <c r="E14" s="611"/>
      <c r="F14" s="611"/>
      <c r="G14" s="611"/>
      <c r="H14" s="611"/>
      <c r="I14" s="611"/>
      <c r="J14" s="611"/>
      <c r="K14" s="611"/>
      <c r="L14" s="611"/>
      <c r="M14" s="612"/>
    </row>
    <row r="15" spans="2:13" ht="15" customHeight="1" x14ac:dyDescent="0.25">
      <c r="B15" s="610"/>
      <c r="C15" s="611"/>
      <c r="D15" s="611"/>
      <c r="E15" s="611"/>
      <c r="F15" s="611"/>
      <c r="G15" s="611"/>
      <c r="H15" s="611"/>
      <c r="I15" s="611"/>
      <c r="J15" s="611"/>
      <c r="K15" s="611"/>
      <c r="L15" s="611"/>
      <c r="M15" s="612"/>
    </row>
    <row r="16" spans="2:13" ht="15" customHeight="1" x14ac:dyDescent="0.25">
      <c r="B16" s="610"/>
      <c r="C16" s="611"/>
      <c r="D16" s="611"/>
      <c r="E16" s="611"/>
      <c r="F16" s="611"/>
      <c r="G16" s="611"/>
      <c r="H16" s="611"/>
      <c r="I16" s="611"/>
      <c r="J16" s="611"/>
      <c r="K16" s="611"/>
      <c r="L16" s="611"/>
      <c r="M16" s="612"/>
    </row>
    <row r="17" spans="2:13" ht="15" customHeight="1" x14ac:dyDescent="0.25">
      <c r="B17" s="610"/>
      <c r="C17" s="611"/>
      <c r="D17" s="611"/>
      <c r="E17" s="611"/>
      <c r="F17" s="611"/>
      <c r="G17" s="611"/>
      <c r="H17" s="611"/>
      <c r="I17" s="611"/>
      <c r="J17" s="611"/>
      <c r="K17" s="611"/>
      <c r="L17" s="611"/>
      <c r="M17" s="612"/>
    </row>
    <row r="18" spans="2:13" ht="15" customHeight="1" x14ac:dyDescent="0.25">
      <c r="B18" s="610"/>
      <c r="C18" s="611"/>
      <c r="D18" s="611"/>
      <c r="E18" s="611"/>
      <c r="F18" s="611"/>
      <c r="G18" s="611"/>
      <c r="H18" s="611"/>
      <c r="I18" s="611"/>
      <c r="J18" s="611"/>
      <c r="K18" s="611"/>
      <c r="L18" s="611"/>
      <c r="M18" s="612"/>
    </row>
    <row r="19" spans="2:13" ht="15" customHeight="1" x14ac:dyDescent="0.25">
      <c r="B19" s="610"/>
      <c r="C19" s="611"/>
      <c r="D19" s="611"/>
      <c r="E19" s="611"/>
      <c r="F19" s="611"/>
      <c r="G19" s="611"/>
      <c r="H19" s="611"/>
      <c r="I19" s="611"/>
      <c r="J19" s="611"/>
      <c r="K19" s="611"/>
      <c r="L19" s="611"/>
      <c r="M19" s="612"/>
    </row>
    <row r="20" spans="2:13" x14ac:dyDescent="0.25">
      <c r="B20" s="610"/>
      <c r="C20" s="611"/>
      <c r="D20" s="611"/>
      <c r="E20" s="611"/>
      <c r="F20" s="611"/>
      <c r="G20" s="611"/>
      <c r="H20" s="611"/>
      <c r="I20" s="611"/>
      <c r="J20" s="611"/>
      <c r="K20" s="611"/>
      <c r="L20" s="611"/>
      <c r="M20" s="612"/>
    </row>
    <row r="21" spans="2:13" x14ac:dyDescent="0.25">
      <c r="B21" s="610"/>
      <c r="C21" s="611"/>
      <c r="D21" s="611"/>
      <c r="E21" s="611"/>
      <c r="F21" s="611"/>
      <c r="G21" s="611"/>
      <c r="H21" s="611"/>
      <c r="I21" s="611"/>
      <c r="J21" s="611"/>
      <c r="K21" s="611"/>
      <c r="L21" s="611"/>
      <c r="M21" s="612"/>
    </row>
    <row r="22" spans="2:13" x14ac:dyDescent="0.25">
      <c r="B22" s="610"/>
      <c r="C22" s="611"/>
      <c r="D22" s="611"/>
      <c r="E22" s="611"/>
      <c r="F22" s="611"/>
      <c r="G22" s="611"/>
      <c r="H22" s="611"/>
      <c r="I22" s="611"/>
      <c r="J22" s="611"/>
      <c r="K22" s="611"/>
      <c r="L22" s="611"/>
      <c r="M22" s="612"/>
    </row>
    <row r="23" spans="2:13" x14ac:dyDescent="0.25">
      <c r="B23" s="610"/>
      <c r="C23" s="611"/>
      <c r="D23" s="611"/>
      <c r="E23" s="611"/>
      <c r="F23" s="611"/>
      <c r="G23" s="611"/>
      <c r="H23" s="611"/>
      <c r="I23" s="611"/>
      <c r="J23" s="611"/>
      <c r="K23" s="611"/>
      <c r="L23" s="611"/>
      <c r="M23" s="612"/>
    </row>
    <row r="24" spans="2:13" x14ac:dyDescent="0.25">
      <c r="B24" s="610"/>
      <c r="C24" s="611"/>
      <c r="D24" s="611"/>
      <c r="E24" s="611"/>
      <c r="F24" s="611"/>
      <c r="G24" s="611"/>
      <c r="H24" s="611"/>
      <c r="I24" s="611"/>
      <c r="J24" s="611"/>
      <c r="K24" s="611"/>
      <c r="L24" s="611"/>
      <c r="M24" s="612"/>
    </row>
    <row r="25" spans="2:13" x14ac:dyDescent="0.25">
      <c r="B25" s="610"/>
      <c r="C25" s="611"/>
      <c r="D25" s="611"/>
      <c r="E25" s="611"/>
      <c r="F25" s="611"/>
      <c r="G25" s="611"/>
      <c r="H25" s="611"/>
      <c r="I25" s="611"/>
      <c r="J25" s="611"/>
      <c r="K25" s="611"/>
      <c r="L25" s="611"/>
      <c r="M25" s="612"/>
    </row>
    <row r="26" spans="2:13" x14ac:dyDescent="0.25">
      <c r="B26" s="610"/>
      <c r="C26" s="611"/>
      <c r="D26" s="611"/>
      <c r="E26" s="611"/>
      <c r="F26" s="611"/>
      <c r="G26" s="611"/>
      <c r="H26" s="611"/>
      <c r="I26" s="611"/>
      <c r="J26" s="611"/>
      <c r="K26" s="611"/>
      <c r="L26" s="611"/>
      <c r="M26" s="612"/>
    </row>
    <row r="27" spans="2:13" x14ac:dyDescent="0.25">
      <c r="B27" s="610"/>
      <c r="C27" s="611"/>
      <c r="D27" s="611"/>
      <c r="E27" s="611"/>
      <c r="F27" s="611"/>
      <c r="G27" s="611"/>
      <c r="H27" s="611"/>
      <c r="I27" s="611"/>
      <c r="J27" s="611"/>
      <c r="K27" s="611"/>
      <c r="L27" s="611"/>
      <c r="M27" s="612"/>
    </row>
    <row r="28" spans="2:13" x14ac:dyDescent="0.25">
      <c r="B28" s="610"/>
      <c r="C28" s="611"/>
      <c r="D28" s="611"/>
      <c r="E28" s="611"/>
      <c r="F28" s="611"/>
      <c r="G28" s="611"/>
      <c r="H28" s="611"/>
      <c r="I28" s="611"/>
      <c r="J28" s="611"/>
      <c r="K28" s="611"/>
      <c r="L28" s="611"/>
      <c r="M28" s="612"/>
    </row>
    <row r="29" spans="2:13" x14ac:dyDescent="0.25">
      <c r="B29" s="610"/>
      <c r="C29" s="611"/>
      <c r="D29" s="611"/>
      <c r="E29" s="611"/>
      <c r="F29" s="611"/>
      <c r="G29" s="611"/>
      <c r="H29" s="611"/>
      <c r="I29" s="611"/>
      <c r="J29" s="611"/>
      <c r="K29" s="611"/>
      <c r="L29" s="611"/>
      <c r="M29" s="612"/>
    </row>
    <row r="30" spans="2:13" x14ac:dyDescent="0.25">
      <c r="B30" s="610"/>
      <c r="C30" s="611"/>
      <c r="D30" s="611"/>
      <c r="E30" s="611"/>
      <c r="F30" s="611"/>
      <c r="G30" s="611"/>
      <c r="H30" s="611"/>
      <c r="I30" s="611"/>
      <c r="J30" s="611"/>
      <c r="K30" s="611"/>
      <c r="L30" s="611"/>
      <c r="M30" s="612"/>
    </row>
    <row r="31" spans="2:13" x14ac:dyDescent="0.25">
      <c r="B31" s="610"/>
      <c r="C31" s="611"/>
      <c r="D31" s="611"/>
      <c r="E31" s="611"/>
      <c r="F31" s="611"/>
      <c r="G31" s="611"/>
      <c r="H31" s="611"/>
      <c r="I31" s="611"/>
      <c r="J31" s="611"/>
      <c r="K31" s="611"/>
      <c r="L31" s="611"/>
      <c r="M31" s="612"/>
    </row>
    <row r="32" spans="2:13" x14ac:dyDescent="0.25">
      <c r="B32" s="610"/>
      <c r="C32" s="611"/>
      <c r="D32" s="611"/>
      <c r="E32" s="611"/>
      <c r="F32" s="611"/>
      <c r="G32" s="611"/>
      <c r="H32" s="611"/>
      <c r="I32" s="611"/>
      <c r="J32" s="611"/>
      <c r="K32" s="611"/>
      <c r="L32" s="611"/>
      <c r="M32" s="612"/>
    </row>
    <row r="33" spans="2:13" x14ac:dyDescent="0.25">
      <c r="B33" s="610"/>
      <c r="C33" s="611"/>
      <c r="D33" s="611"/>
      <c r="E33" s="611"/>
      <c r="F33" s="611"/>
      <c r="G33" s="611"/>
      <c r="H33" s="611"/>
      <c r="I33" s="611"/>
      <c r="J33" s="611"/>
      <c r="K33" s="611"/>
      <c r="L33" s="611"/>
      <c r="M33" s="612"/>
    </row>
    <row r="34" spans="2:13" x14ac:dyDescent="0.25">
      <c r="B34" s="610"/>
      <c r="C34" s="611"/>
      <c r="D34" s="611"/>
      <c r="E34" s="611"/>
      <c r="F34" s="611"/>
      <c r="G34" s="611"/>
      <c r="H34" s="611"/>
      <c r="I34" s="611"/>
      <c r="J34" s="611"/>
      <c r="K34" s="611"/>
      <c r="L34" s="611"/>
      <c r="M34" s="612"/>
    </row>
    <row r="35" spans="2:13" x14ac:dyDescent="0.25">
      <c r="B35" s="610"/>
      <c r="C35" s="611"/>
      <c r="D35" s="611"/>
      <c r="E35" s="611"/>
      <c r="F35" s="611"/>
      <c r="G35" s="611"/>
      <c r="H35" s="611"/>
      <c r="I35" s="611"/>
      <c r="J35" s="611"/>
      <c r="K35" s="611"/>
      <c r="L35" s="611"/>
      <c r="M35" s="612"/>
    </row>
    <row r="36" spans="2:13" x14ac:dyDescent="0.25">
      <c r="B36" s="610"/>
      <c r="C36" s="611"/>
      <c r="D36" s="611"/>
      <c r="E36" s="611"/>
      <c r="F36" s="611"/>
      <c r="G36" s="611"/>
      <c r="H36" s="611"/>
      <c r="I36" s="611"/>
      <c r="J36" s="611"/>
      <c r="K36" s="611"/>
      <c r="L36" s="611"/>
      <c r="M36" s="612"/>
    </row>
    <row r="37" spans="2:13" x14ac:dyDescent="0.25">
      <c r="B37" s="610"/>
      <c r="C37" s="611"/>
      <c r="D37" s="611"/>
      <c r="E37" s="611"/>
      <c r="F37" s="611"/>
      <c r="G37" s="611"/>
      <c r="H37" s="611"/>
      <c r="I37" s="611"/>
      <c r="J37" s="611"/>
      <c r="K37" s="611"/>
      <c r="L37" s="611"/>
      <c r="M37" s="612"/>
    </row>
    <row r="38" spans="2:13" x14ac:dyDescent="0.25">
      <c r="B38" s="610"/>
      <c r="C38" s="611"/>
      <c r="D38" s="611"/>
      <c r="E38" s="611"/>
      <c r="F38" s="611"/>
      <c r="G38" s="611"/>
      <c r="H38" s="611"/>
      <c r="I38" s="611"/>
      <c r="J38" s="611"/>
      <c r="K38" s="611"/>
      <c r="L38" s="611"/>
      <c r="M38" s="612"/>
    </row>
    <row r="39" spans="2:13" x14ac:dyDescent="0.25">
      <c r="B39" s="610"/>
      <c r="C39" s="611"/>
      <c r="D39" s="611"/>
      <c r="E39" s="611"/>
      <c r="F39" s="611"/>
      <c r="G39" s="611"/>
      <c r="H39" s="611"/>
      <c r="I39" s="611"/>
      <c r="J39" s="611"/>
      <c r="K39" s="611"/>
      <c r="L39" s="611"/>
      <c r="M39" s="612"/>
    </row>
    <row r="40" spans="2:13" ht="15.75" thickBot="1" x14ac:dyDescent="0.3">
      <c r="B40" s="613"/>
      <c r="C40" s="614"/>
      <c r="D40" s="614"/>
      <c r="E40" s="614"/>
      <c r="F40" s="614"/>
      <c r="G40" s="614"/>
      <c r="H40" s="614"/>
      <c r="I40" s="614"/>
      <c r="J40" s="614"/>
      <c r="K40" s="614"/>
      <c r="L40" s="614"/>
      <c r="M40" s="615"/>
    </row>
    <row r="41" spans="2:13" x14ac:dyDescent="0.25"/>
  </sheetData>
  <sheetProtection password="C9E5" sheet="1" selectLockedCells="1"/>
  <mergeCells count="5">
    <mergeCell ref="C1:I1"/>
    <mergeCell ref="B2:C5"/>
    <mergeCell ref="D2:K5"/>
    <mergeCell ref="B9:M40"/>
    <mergeCell ref="B8:M8"/>
  </mergeCells>
  <pageMargins left="0.25" right="0.25" top="0.75" bottom="0.75" header="0.3" footer="0.3"/>
  <pageSetup scale="80" fitToWidth="0" fitToHeight="0" orientation="landscape"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0070C0"/>
  </sheetPr>
  <dimension ref="A1:Q33"/>
  <sheetViews>
    <sheetView showGridLines="0" topLeftCell="B1" zoomScale="80" zoomScaleNormal="80" workbookViewId="0">
      <selection activeCell="P9" sqref="P9"/>
    </sheetView>
  </sheetViews>
  <sheetFormatPr baseColWidth="10" defaultColWidth="0" defaultRowHeight="15" zeroHeight="1" x14ac:dyDescent="0.25"/>
  <cols>
    <col min="1" max="1" width="3.42578125" bestFit="1" customWidth="1"/>
    <col min="2" max="2" width="6.140625" customWidth="1"/>
    <col min="3" max="3" width="20.42578125" customWidth="1"/>
    <col min="4" max="4" width="26" customWidth="1"/>
    <col min="5" max="5" width="16.28515625" customWidth="1"/>
    <col min="6" max="6" width="9.140625" customWidth="1"/>
    <col min="7" max="7" width="5" customWidth="1"/>
    <col min="8" max="8" width="8" customWidth="1"/>
    <col min="9" max="9" width="18.85546875" customWidth="1"/>
    <col min="10" max="10" width="2.85546875" customWidth="1"/>
    <col min="11" max="11" width="3.140625" customWidth="1"/>
    <col min="12" max="12" width="11.42578125" customWidth="1"/>
    <col min="13" max="13" width="13.42578125" customWidth="1"/>
    <col min="14" max="14" width="5.28515625" customWidth="1"/>
    <col min="15" max="15" width="10.28515625" customWidth="1"/>
    <col min="16" max="16" width="15.28515625" customWidth="1"/>
    <col min="17" max="17" width="2.42578125" customWidth="1"/>
    <col min="18" max="16384" width="11.42578125" hidden="1"/>
  </cols>
  <sheetData>
    <row r="1" spans="2:16" ht="15.75" thickBot="1" x14ac:dyDescent="0.3">
      <c r="C1" s="600"/>
      <c r="D1" s="600"/>
      <c r="E1" s="600"/>
      <c r="F1" s="600"/>
      <c r="G1" s="600"/>
      <c r="H1" s="600"/>
      <c r="I1" s="600"/>
    </row>
    <row r="2" spans="2:16" ht="26.25" customHeight="1" x14ac:dyDescent="0.25">
      <c r="B2" s="601"/>
      <c r="C2" s="602"/>
      <c r="D2" s="591" t="s">
        <v>107</v>
      </c>
      <c r="E2" s="592"/>
      <c r="F2" s="592"/>
      <c r="G2" s="592"/>
      <c r="H2" s="592"/>
      <c r="I2" s="592"/>
      <c r="J2" s="592"/>
      <c r="K2" s="592"/>
      <c r="L2" s="592"/>
      <c r="M2" s="592"/>
      <c r="N2" s="593"/>
      <c r="O2" s="4" t="s">
        <v>0</v>
      </c>
      <c r="P2" s="13" t="s">
        <v>101</v>
      </c>
    </row>
    <row r="3" spans="2:16" ht="21" customHeight="1" x14ac:dyDescent="0.25">
      <c r="B3" s="603"/>
      <c r="C3" s="604"/>
      <c r="D3" s="594"/>
      <c r="E3" s="595"/>
      <c r="F3" s="595"/>
      <c r="G3" s="595"/>
      <c r="H3" s="595"/>
      <c r="I3" s="595"/>
      <c r="J3" s="595"/>
      <c r="K3" s="595"/>
      <c r="L3" s="595"/>
      <c r="M3" s="595"/>
      <c r="N3" s="596"/>
      <c r="O3" s="5" t="s">
        <v>1</v>
      </c>
      <c r="P3" s="10">
        <f>'1.-Ganado'!$V$8</f>
        <v>9</v>
      </c>
    </row>
    <row r="4" spans="2:16" ht="15.75" customHeight="1" x14ac:dyDescent="0.25">
      <c r="B4" s="603"/>
      <c r="C4" s="604"/>
      <c r="D4" s="594"/>
      <c r="E4" s="595"/>
      <c r="F4" s="595"/>
      <c r="G4" s="595"/>
      <c r="H4" s="595"/>
      <c r="I4" s="595"/>
      <c r="J4" s="595"/>
      <c r="K4" s="595"/>
      <c r="L4" s="595"/>
      <c r="M4" s="595"/>
      <c r="N4" s="596"/>
      <c r="O4" s="5" t="s">
        <v>2</v>
      </c>
      <c r="P4" s="11">
        <v>43145</v>
      </c>
    </row>
    <row r="5" spans="2:16" ht="17.25" customHeight="1" thickBot="1" x14ac:dyDescent="0.3">
      <c r="B5" s="605"/>
      <c r="C5" s="606"/>
      <c r="D5" s="597"/>
      <c r="E5" s="598"/>
      <c r="F5" s="598"/>
      <c r="G5" s="598"/>
      <c r="H5" s="598"/>
      <c r="I5" s="598"/>
      <c r="J5" s="598"/>
      <c r="K5" s="598"/>
      <c r="L5" s="598"/>
      <c r="M5" s="598"/>
      <c r="N5" s="599"/>
      <c r="O5" s="6" t="s">
        <v>3</v>
      </c>
      <c r="P5" s="12" t="s">
        <v>247</v>
      </c>
    </row>
    <row r="6" spans="2:16" ht="17.25" customHeight="1" x14ac:dyDescent="0.25">
      <c r="B6" s="30"/>
      <c r="C6" s="30"/>
      <c r="D6" s="33"/>
      <c r="E6" s="33"/>
      <c r="F6" s="33"/>
      <c r="G6" s="33"/>
      <c r="H6" s="33"/>
      <c r="I6" s="33"/>
      <c r="J6" s="33"/>
      <c r="K6" s="33"/>
      <c r="L6" s="33"/>
      <c r="M6" s="33"/>
      <c r="N6" s="33"/>
      <c r="O6" s="44"/>
      <c r="P6" s="31"/>
    </row>
    <row r="7" spans="2:16" ht="17.25" customHeight="1" x14ac:dyDescent="0.3">
      <c r="B7" s="36"/>
      <c r="C7" s="623" t="s">
        <v>122</v>
      </c>
      <c r="D7" s="623"/>
      <c r="E7" s="623"/>
      <c r="F7" s="623"/>
      <c r="G7" s="623"/>
      <c r="H7" s="26"/>
      <c r="I7" s="622" t="s">
        <v>155</v>
      </c>
      <c r="J7" s="622"/>
      <c r="K7" s="622"/>
      <c r="L7" s="622"/>
      <c r="M7" s="622"/>
      <c r="N7" s="622"/>
      <c r="O7" s="622"/>
      <c r="P7" s="622"/>
    </row>
    <row r="8" spans="2:16" ht="17.25" customHeight="1" x14ac:dyDescent="0.25">
      <c r="B8" s="38"/>
      <c r="C8" s="623"/>
      <c r="D8" s="623"/>
      <c r="E8" s="623"/>
      <c r="F8" s="623"/>
      <c r="G8" s="623"/>
      <c r="H8" s="26"/>
      <c r="I8" s="622"/>
      <c r="J8" s="622"/>
      <c r="K8" s="622"/>
      <c r="L8" s="622"/>
      <c r="M8" s="622"/>
      <c r="N8" s="622"/>
      <c r="O8" s="622"/>
      <c r="P8" s="622"/>
    </row>
    <row r="9" spans="2:16" ht="42.75" customHeight="1" x14ac:dyDescent="0.35">
      <c r="C9" s="72"/>
      <c r="D9" s="42" t="s">
        <v>128</v>
      </c>
      <c r="I9" s="43" t="s">
        <v>132</v>
      </c>
      <c r="L9" s="1"/>
      <c r="M9" s="1"/>
      <c r="P9" s="78">
        <v>150</v>
      </c>
    </row>
    <row r="10" spans="2:16" ht="23.25" customHeight="1" x14ac:dyDescent="0.35">
      <c r="C10" s="73"/>
      <c r="D10" s="42" t="s">
        <v>131</v>
      </c>
      <c r="P10" s="1"/>
    </row>
    <row r="11" spans="2:16" ht="17.25" customHeight="1" x14ac:dyDescent="0.25">
      <c r="B11" s="30"/>
      <c r="C11" s="45"/>
      <c r="D11" s="624" t="s">
        <v>327</v>
      </c>
      <c r="E11" s="624"/>
      <c r="F11" s="624"/>
      <c r="G11" s="624"/>
      <c r="H11" s="343"/>
      <c r="I11" s="33"/>
      <c r="J11" s="33"/>
      <c r="K11" s="33"/>
      <c r="L11" s="33"/>
      <c r="M11" s="33"/>
      <c r="N11" s="33"/>
      <c r="O11" s="44"/>
      <c r="P11" s="31"/>
    </row>
    <row r="12" spans="2:16" ht="17.25" customHeight="1" x14ac:dyDescent="0.25">
      <c r="B12" s="30"/>
      <c r="C12" s="30"/>
      <c r="D12" s="624"/>
      <c r="E12" s="624"/>
      <c r="F12" s="624"/>
      <c r="G12" s="624"/>
      <c r="H12" s="343"/>
      <c r="I12" s="323"/>
      <c r="J12" s="323"/>
      <c r="K12" s="323"/>
      <c r="L12" s="323"/>
      <c r="M12" s="323"/>
      <c r="N12" s="323"/>
      <c r="O12" s="44"/>
      <c r="P12" s="31"/>
    </row>
    <row r="13" spans="2:16" ht="41.25" customHeight="1" x14ac:dyDescent="0.25">
      <c r="C13" s="2"/>
      <c r="D13" s="2"/>
      <c r="E13" s="22"/>
      <c r="F13" s="22"/>
      <c r="G13" s="22"/>
      <c r="H13" s="22"/>
      <c r="I13" s="3"/>
    </row>
    <row r="14" spans="2:16" ht="18.75" customHeight="1" x14ac:dyDescent="0.3">
      <c r="B14" s="36"/>
      <c r="C14" s="37" t="s">
        <v>113</v>
      </c>
      <c r="D14" s="25"/>
      <c r="E14" s="25"/>
      <c r="F14" s="25"/>
      <c r="G14" s="25"/>
      <c r="H14" s="25"/>
      <c r="I14" s="25"/>
      <c r="J14" s="25"/>
      <c r="K14" s="25"/>
      <c r="L14" s="25"/>
      <c r="M14" s="25"/>
      <c r="N14" s="25"/>
      <c r="O14" s="25"/>
      <c r="P14" s="25"/>
    </row>
    <row r="15" spans="2:16" x14ac:dyDescent="0.25"/>
    <row r="16" spans="2:16" ht="26.1" customHeight="1" x14ac:dyDescent="0.25">
      <c r="B16" s="34" t="s">
        <v>115</v>
      </c>
      <c r="C16" s="620" t="s">
        <v>120</v>
      </c>
      <c r="D16" s="620"/>
      <c r="E16" s="620" t="s">
        <v>114</v>
      </c>
      <c r="F16" s="620"/>
      <c r="G16" s="620"/>
      <c r="H16" s="620"/>
      <c r="I16" s="620"/>
      <c r="J16" s="620"/>
      <c r="K16" s="620"/>
      <c r="L16" s="620"/>
      <c r="M16" s="620"/>
      <c r="N16" s="620"/>
    </row>
    <row r="17" spans="2:14" ht="26.1" customHeight="1" x14ac:dyDescent="0.25">
      <c r="B17" s="35">
        <v>1</v>
      </c>
      <c r="C17" s="621"/>
      <c r="D17" s="621"/>
      <c r="E17" s="621"/>
      <c r="F17" s="621"/>
      <c r="G17" s="621"/>
      <c r="H17" s="621"/>
      <c r="I17" s="621"/>
      <c r="J17" s="621"/>
      <c r="K17" s="621"/>
      <c r="L17" s="621"/>
      <c r="M17" s="621"/>
      <c r="N17" s="621"/>
    </row>
    <row r="18" spans="2:14" ht="26.1" customHeight="1" x14ac:dyDescent="0.25">
      <c r="B18" s="35">
        <v>2</v>
      </c>
      <c r="C18" s="621"/>
      <c r="D18" s="621"/>
      <c r="E18" s="621"/>
      <c r="F18" s="621"/>
      <c r="G18" s="621"/>
      <c r="H18" s="621"/>
      <c r="I18" s="621"/>
      <c r="J18" s="621"/>
      <c r="K18" s="621"/>
      <c r="L18" s="621"/>
      <c r="M18" s="621"/>
      <c r="N18" s="621"/>
    </row>
    <row r="19" spans="2:14" ht="26.1" customHeight="1" x14ac:dyDescent="0.25">
      <c r="B19" s="35">
        <v>3</v>
      </c>
      <c r="C19" s="621"/>
      <c r="D19" s="621"/>
      <c r="E19" s="621"/>
      <c r="F19" s="621"/>
      <c r="G19" s="621"/>
      <c r="H19" s="621"/>
      <c r="I19" s="621"/>
      <c r="J19" s="621"/>
      <c r="K19" s="621"/>
      <c r="L19" s="621"/>
      <c r="M19" s="621"/>
      <c r="N19" s="621"/>
    </row>
    <row r="20" spans="2:14" ht="26.1" customHeight="1" x14ac:dyDescent="0.25">
      <c r="B20" s="35">
        <v>4</v>
      </c>
      <c r="C20" s="621"/>
      <c r="D20" s="621"/>
      <c r="E20" s="621"/>
      <c r="F20" s="621"/>
      <c r="G20" s="621"/>
      <c r="H20" s="621"/>
      <c r="I20" s="621"/>
      <c r="J20" s="621"/>
      <c r="K20" s="621"/>
      <c r="L20" s="621"/>
      <c r="M20" s="621"/>
      <c r="N20" s="621"/>
    </row>
    <row r="21" spans="2:14" ht="26.1" customHeight="1" x14ac:dyDescent="0.25">
      <c r="B21" s="35">
        <v>5</v>
      </c>
      <c r="C21" s="621"/>
      <c r="D21" s="621"/>
      <c r="E21" s="621"/>
      <c r="F21" s="621"/>
      <c r="G21" s="621"/>
      <c r="H21" s="621"/>
      <c r="I21" s="621"/>
      <c r="J21" s="621"/>
      <c r="K21" s="621"/>
      <c r="L21" s="621"/>
      <c r="M21" s="621"/>
      <c r="N21" s="621"/>
    </row>
    <row r="22" spans="2:14" ht="26.1" customHeight="1" x14ac:dyDescent="0.25">
      <c r="B22" s="35">
        <v>6</v>
      </c>
      <c r="C22" s="621"/>
      <c r="D22" s="621"/>
      <c r="E22" s="621"/>
      <c r="F22" s="621"/>
      <c r="G22" s="621"/>
      <c r="H22" s="621"/>
      <c r="I22" s="621"/>
      <c r="J22" s="621"/>
      <c r="K22" s="621"/>
      <c r="L22" s="621"/>
      <c r="M22" s="621"/>
      <c r="N22" s="621"/>
    </row>
    <row r="23" spans="2:14" ht="26.1" customHeight="1" x14ac:dyDescent="0.25">
      <c r="B23" s="35">
        <v>7</v>
      </c>
      <c r="C23" s="621"/>
      <c r="D23" s="621"/>
      <c r="E23" s="621"/>
      <c r="F23" s="621"/>
      <c r="G23" s="621"/>
      <c r="H23" s="621"/>
      <c r="I23" s="621"/>
      <c r="J23" s="621"/>
      <c r="K23" s="621"/>
      <c r="L23" s="621"/>
      <c r="M23" s="621"/>
      <c r="N23" s="621"/>
    </row>
    <row r="24" spans="2:14" ht="26.1" customHeight="1" x14ac:dyDescent="0.25">
      <c r="B24" s="35">
        <v>8</v>
      </c>
      <c r="C24" s="621"/>
      <c r="D24" s="621"/>
      <c r="E24" s="621"/>
      <c r="F24" s="621"/>
      <c r="G24" s="621"/>
      <c r="H24" s="621"/>
      <c r="I24" s="621"/>
      <c r="J24" s="621"/>
      <c r="K24" s="621"/>
      <c r="L24" s="621"/>
      <c r="M24" s="621"/>
      <c r="N24" s="621"/>
    </row>
    <row r="25" spans="2:14" ht="27" customHeight="1" x14ac:dyDescent="0.25"/>
    <row r="28" spans="2:14" ht="26.1" hidden="1" customHeight="1" x14ac:dyDescent="0.25"/>
    <row r="29" spans="2:14" ht="26.1" hidden="1" customHeight="1" x14ac:dyDescent="0.25"/>
    <row r="30" spans="2:14" ht="26.1" hidden="1" customHeight="1" x14ac:dyDescent="0.25"/>
    <row r="31" spans="2:14" ht="26.1" hidden="1" customHeight="1" x14ac:dyDescent="0.25"/>
    <row r="33" ht="15" hidden="1" customHeight="1" x14ac:dyDescent="0.25"/>
  </sheetData>
  <sheetProtection password="CA25" sheet="1" selectLockedCells="1"/>
  <mergeCells count="24">
    <mergeCell ref="C22:D22"/>
    <mergeCell ref="E22:N22"/>
    <mergeCell ref="E23:N23"/>
    <mergeCell ref="C23:D23"/>
    <mergeCell ref="E24:N24"/>
    <mergeCell ref="C24:D24"/>
    <mergeCell ref="E18:N18"/>
    <mergeCell ref="E19:N19"/>
    <mergeCell ref="E20:N20"/>
    <mergeCell ref="E21:N21"/>
    <mergeCell ref="C7:G8"/>
    <mergeCell ref="C18:D18"/>
    <mergeCell ref="C19:D19"/>
    <mergeCell ref="C20:D20"/>
    <mergeCell ref="C21:D21"/>
    <mergeCell ref="C16:D16"/>
    <mergeCell ref="C17:D17"/>
    <mergeCell ref="D11:G12"/>
    <mergeCell ref="C1:I1"/>
    <mergeCell ref="B2:C5"/>
    <mergeCell ref="E16:N16"/>
    <mergeCell ref="E17:N17"/>
    <mergeCell ref="D2:N5"/>
    <mergeCell ref="I7:P8"/>
  </mergeCells>
  <dataValidations count="1">
    <dataValidation type="whole" operator="greaterThan" allowBlank="1" showInputMessage="1" showErrorMessage="1" error="Debe registrar en Número, no en Texto." promptTitle="Asistentes" prompt="Registre el Número de Asistentes" sqref="P9" xr:uid="{00000000-0002-0000-0B00-000000000000}">
      <formula1>0</formula1>
    </dataValidation>
  </dataValidations>
  <pageMargins left="0.25" right="0.25" top="0.75" bottom="0.75" header="0.3" footer="0.3"/>
  <pageSetup scale="75" fitToWidth="0" fitToHeight="0" orientation="landscape"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002060"/>
  </sheetPr>
  <dimension ref="A1:N28"/>
  <sheetViews>
    <sheetView showGridLines="0" topLeftCell="A8" zoomScale="62" zoomScaleNormal="62" workbookViewId="0">
      <selection activeCell="C19" sqref="C19:D19"/>
    </sheetView>
  </sheetViews>
  <sheetFormatPr baseColWidth="10" defaultColWidth="0" defaultRowHeight="15" zeroHeight="1" x14ac:dyDescent="0.25"/>
  <cols>
    <col min="1" max="1" width="3.42578125" bestFit="1" customWidth="1"/>
    <col min="2" max="2" width="6.140625" customWidth="1"/>
    <col min="3" max="3" width="20.42578125" customWidth="1"/>
    <col min="4" max="4" width="21.42578125" customWidth="1"/>
    <col min="5" max="5" width="19.42578125" customWidth="1"/>
    <col min="6" max="6" width="9.140625" customWidth="1"/>
    <col min="7" max="7" width="5" customWidth="1"/>
    <col min="8" max="8" width="10.42578125" customWidth="1"/>
    <col min="9" max="9" width="15.7109375" customWidth="1"/>
    <col min="10" max="10" width="8.42578125" customWidth="1"/>
    <col min="11" max="11" width="8.7109375" customWidth="1"/>
    <col min="12" max="12" width="11" customWidth="1"/>
    <col min="13" max="13" width="15.42578125" customWidth="1"/>
    <col min="14" max="14" width="2.85546875" customWidth="1"/>
    <col min="15" max="16384" width="11.42578125" hidden="1"/>
  </cols>
  <sheetData>
    <row r="1" spans="2:13" ht="15.75" thickBot="1" x14ac:dyDescent="0.3">
      <c r="C1" s="600"/>
      <c r="D1" s="600"/>
      <c r="E1" s="600"/>
      <c r="F1" s="600"/>
      <c r="G1" s="600"/>
      <c r="H1" s="600"/>
      <c r="I1" s="600"/>
    </row>
    <row r="2" spans="2:13" ht="26.25" customHeight="1" x14ac:dyDescent="0.25">
      <c r="B2" s="601"/>
      <c r="C2" s="602"/>
      <c r="D2" s="591" t="s">
        <v>136</v>
      </c>
      <c r="E2" s="592"/>
      <c r="F2" s="592"/>
      <c r="G2" s="592"/>
      <c r="H2" s="592"/>
      <c r="I2" s="592"/>
      <c r="J2" s="592"/>
      <c r="K2" s="593"/>
      <c r="L2" s="4" t="s">
        <v>0</v>
      </c>
      <c r="M2" s="13" t="s">
        <v>101</v>
      </c>
    </row>
    <row r="3" spans="2:13" ht="21" customHeight="1" x14ac:dyDescent="0.25">
      <c r="B3" s="603"/>
      <c r="C3" s="604"/>
      <c r="D3" s="594"/>
      <c r="E3" s="595"/>
      <c r="F3" s="595"/>
      <c r="G3" s="595"/>
      <c r="H3" s="595"/>
      <c r="I3" s="595"/>
      <c r="J3" s="595"/>
      <c r="K3" s="596"/>
      <c r="L3" s="5" t="s">
        <v>1</v>
      </c>
      <c r="M3" s="10">
        <f>'1.-Ganado'!$V$8</f>
        <v>9</v>
      </c>
    </row>
    <row r="4" spans="2:13" ht="15.75" customHeight="1" x14ac:dyDescent="0.25">
      <c r="B4" s="603"/>
      <c r="C4" s="604"/>
      <c r="D4" s="594"/>
      <c r="E4" s="595"/>
      <c r="F4" s="595"/>
      <c r="G4" s="595"/>
      <c r="H4" s="595"/>
      <c r="I4" s="595"/>
      <c r="J4" s="595"/>
      <c r="K4" s="596"/>
      <c r="L4" s="5" t="s">
        <v>2</v>
      </c>
      <c r="M4" s="11">
        <v>43145</v>
      </c>
    </row>
    <row r="5" spans="2:13" ht="17.25" customHeight="1" thickBot="1" x14ac:dyDescent="0.3">
      <c r="B5" s="605"/>
      <c r="C5" s="606"/>
      <c r="D5" s="597"/>
      <c r="E5" s="598"/>
      <c r="F5" s="598"/>
      <c r="G5" s="598"/>
      <c r="H5" s="598"/>
      <c r="I5" s="598"/>
      <c r="J5" s="598"/>
      <c r="K5" s="599"/>
      <c r="L5" s="6" t="s">
        <v>3</v>
      </c>
      <c r="M5" s="12" t="s">
        <v>246</v>
      </c>
    </row>
    <row r="6" spans="2:13" ht="14.25" customHeight="1" x14ac:dyDescent="0.25">
      <c r="C6" s="2"/>
      <c r="D6" s="2"/>
      <c r="E6" s="22"/>
      <c r="F6" s="22"/>
      <c r="G6" s="22"/>
      <c r="H6" s="22"/>
      <c r="I6" s="3"/>
    </row>
    <row r="7" spans="2:13" ht="33.75" customHeight="1" x14ac:dyDescent="0.25">
      <c r="B7" s="40" t="s">
        <v>137</v>
      </c>
      <c r="C7" s="46"/>
      <c r="D7" s="46"/>
      <c r="E7" s="47"/>
      <c r="F7" s="47"/>
      <c r="G7" s="47"/>
      <c r="H7" s="47"/>
      <c r="I7" s="48"/>
      <c r="J7" s="25"/>
      <c r="K7" s="25"/>
      <c r="L7" s="25"/>
      <c r="M7" s="25"/>
    </row>
    <row r="8" spans="2:13" ht="12" customHeight="1" thickBot="1" x14ac:dyDescent="0.3">
      <c r="B8" s="39"/>
      <c r="C8" s="2"/>
      <c r="D8" s="2"/>
      <c r="E8" s="22"/>
      <c r="F8" s="22"/>
      <c r="G8" s="22"/>
      <c r="H8" s="22"/>
      <c r="I8" s="3"/>
    </row>
    <row r="9" spans="2:13" ht="24.75" customHeight="1" thickBot="1" x14ac:dyDescent="0.3">
      <c r="B9" s="630" t="s">
        <v>154</v>
      </c>
      <c r="C9" s="631"/>
      <c r="D9" s="632"/>
      <c r="E9" s="632"/>
      <c r="F9" s="632"/>
      <c r="G9" s="632"/>
      <c r="H9" s="632"/>
      <c r="I9" s="633"/>
    </row>
    <row r="10" spans="2:13" ht="25.5" customHeight="1" thickBot="1" x14ac:dyDescent="0.3">
      <c r="B10" s="630" t="s">
        <v>126</v>
      </c>
      <c r="C10" s="631"/>
      <c r="D10" s="632"/>
      <c r="E10" s="632"/>
      <c r="F10" s="632"/>
      <c r="G10" s="632"/>
      <c r="H10" s="632"/>
      <c r="I10" s="633"/>
    </row>
    <row r="11" spans="2:13" ht="27" customHeight="1" thickBot="1" x14ac:dyDescent="0.3">
      <c r="B11" s="630" t="s">
        <v>125</v>
      </c>
      <c r="C11" s="631"/>
      <c r="D11" s="632"/>
      <c r="E11" s="632"/>
      <c r="F11" s="632"/>
      <c r="G11" s="632"/>
      <c r="H11" s="632"/>
      <c r="I11" s="633"/>
    </row>
    <row r="12" spans="2:13" ht="17.25" customHeight="1" x14ac:dyDescent="0.25">
      <c r="B12" s="8"/>
      <c r="C12" s="1"/>
      <c r="D12" s="7"/>
      <c r="E12" s="7"/>
      <c r="F12" s="7"/>
      <c r="G12" s="7"/>
      <c r="H12" s="7"/>
      <c r="I12" s="7"/>
    </row>
    <row r="13" spans="2:13" x14ac:dyDescent="0.25"/>
    <row r="14" spans="2:13" ht="25.5" customHeight="1" x14ac:dyDescent="0.25">
      <c r="B14" s="37" t="s">
        <v>141</v>
      </c>
      <c r="C14" s="25"/>
      <c r="D14" s="25"/>
      <c r="E14" s="25"/>
      <c r="F14" s="25"/>
      <c r="G14" s="25"/>
      <c r="H14" s="25"/>
      <c r="I14" s="25"/>
      <c r="J14" s="25"/>
      <c r="K14" s="25"/>
      <c r="L14" s="25"/>
      <c r="M14" s="25"/>
    </row>
    <row r="15" spans="2:13" x14ac:dyDescent="0.25"/>
    <row r="16" spans="2:13" ht="25.5" customHeight="1" x14ac:dyDescent="0.25">
      <c r="B16" s="34" t="s">
        <v>115</v>
      </c>
      <c r="C16" s="620" t="s">
        <v>116</v>
      </c>
      <c r="D16" s="620"/>
      <c r="E16" s="41" t="s">
        <v>117</v>
      </c>
      <c r="F16" s="634" t="s">
        <v>118</v>
      </c>
      <c r="G16" s="635"/>
      <c r="H16" s="620" t="s">
        <v>119</v>
      </c>
      <c r="I16" s="620"/>
      <c r="J16" s="620"/>
      <c r="K16" s="620"/>
      <c r="L16" s="620"/>
      <c r="M16" s="620"/>
    </row>
    <row r="17" spans="2:13" ht="30" customHeight="1" x14ac:dyDescent="0.25">
      <c r="B17" s="35">
        <v>1</v>
      </c>
      <c r="C17" s="627"/>
      <c r="D17" s="628"/>
      <c r="E17" s="74"/>
      <c r="F17" s="625"/>
      <c r="G17" s="626"/>
      <c r="H17" s="628"/>
      <c r="I17" s="628"/>
      <c r="J17" s="628"/>
      <c r="K17" s="628"/>
      <c r="L17" s="628"/>
      <c r="M17" s="628"/>
    </row>
    <row r="18" spans="2:13" ht="30" customHeight="1" x14ac:dyDescent="0.25">
      <c r="B18" s="35">
        <v>2</v>
      </c>
      <c r="C18" s="627"/>
      <c r="D18" s="628"/>
      <c r="E18" s="74"/>
      <c r="F18" s="625"/>
      <c r="G18" s="626"/>
      <c r="H18" s="627"/>
      <c r="I18" s="628"/>
      <c r="J18" s="628"/>
      <c r="K18" s="628"/>
      <c r="L18" s="628"/>
      <c r="M18" s="628"/>
    </row>
    <row r="19" spans="2:13" ht="30" customHeight="1" x14ac:dyDescent="0.25">
      <c r="B19" s="35">
        <v>3</v>
      </c>
      <c r="C19" s="628"/>
      <c r="D19" s="628"/>
      <c r="E19" s="74"/>
      <c r="F19" s="625"/>
      <c r="G19" s="626"/>
      <c r="H19" s="628"/>
      <c r="I19" s="628"/>
      <c r="J19" s="628"/>
      <c r="K19" s="628"/>
      <c r="L19" s="628"/>
      <c r="M19" s="628"/>
    </row>
    <row r="20" spans="2:13" ht="30" customHeight="1" x14ac:dyDescent="0.25">
      <c r="B20" s="35">
        <v>4</v>
      </c>
      <c r="C20" s="628"/>
      <c r="D20" s="628"/>
      <c r="E20" s="74"/>
      <c r="F20" s="625"/>
      <c r="G20" s="626"/>
      <c r="H20" s="628"/>
      <c r="I20" s="628"/>
      <c r="J20" s="628"/>
      <c r="K20" s="628"/>
      <c r="L20" s="628"/>
      <c r="M20" s="628"/>
    </row>
    <row r="21" spans="2:13" ht="30" customHeight="1" x14ac:dyDescent="0.25">
      <c r="B21" s="35">
        <v>5</v>
      </c>
      <c r="C21" s="628"/>
      <c r="D21" s="628"/>
      <c r="E21" s="74"/>
      <c r="F21" s="625"/>
      <c r="G21" s="626"/>
      <c r="H21" s="628"/>
      <c r="I21" s="628"/>
      <c r="J21" s="628"/>
      <c r="K21" s="628"/>
      <c r="L21" s="628"/>
      <c r="M21" s="628"/>
    </row>
    <row r="22" spans="2:13" x14ac:dyDescent="0.25"/>
    <row r="23" spans="2:13" x14ac:dyDescent="0.25"/>
    <row r="24" spans="2:13" x14ac:dyDescent="0.25"/>
    <row r="25" spans="2:13" x14ac:dyDescent="0.25">
      <c r="B25" s="24" t="s">
        <v>121</v>
      </c>
      <c r="C25" s="629" t="s">
        <v>129</v>
      </c>
      <c r="D25" s="629"/>
      <c r="E25" s="629"/>
      <c r="F25" s="629"/>
      <c r="G25" s="629"/>
      <c r="H25" s="629"/>
      <c r="I25" s="629"/>
      <c r="J25" s="629"/>
      <c r="K25" s="629"/>
      <c r="L25" s="629"/>
      <c r="M25" s="629"/>
    </row>
    <row r="26" spans="2:13" x14ac:dyDescent="0.25">
      <c r="C26" s="629"/>
      <c r="D26" s="629"/>
      <c r="E26" s="629"/>
      <c r="F26" s="629"/>
      <c r="G26" s="629"/>
      <c r="H26" s="629"/>
      <c r="I26" s="629"/>
      <c r="J26" s="629"/>
      <c r="K26" s="629"/>
      <c r="L26" s="629"/>
      <c r="M26" s="629"/>
    </row>
    <row r="27" spans="2:13" x14ac:dyDescent="0.25"/>
    <row r="28" spans="2:13" x14ac:dyDescent="0.25"/>
  </sheetData>
  <sheetProtection password="C9E5" sheet="1" selectLockedCells="1"/>
  <mergeCells count="28">
    <mergeCell ref="C1:I1"/>
    <mergeCell ref="B2:C5"/>
    <mergeCell ref="B9:C9"/>
    <mergeCell ref="D9:I9"/>
    <mergeCell ref="B10:C10"/>
    <mergeCell ref="D10:I10"/>
    <mergeCell ref="H16:M16"/>
    <mergeCell ref="C25:M26"/>
    <mergeCell ref="D2:K5"/>
    <mergeCell ref="C20:D20"/>
    <mergeCell ref="F20:G20"/>
    <mergeCell ref="H20:M20"/>
    <mergeCell ref="C21:D21"/>
    <mergeCell ref="F21:G21"/>
    <mergeCell ref="C17:D17"/>
    <mergeCell ref="F17:G17"/>
    <mergeCell ref="B11:C11"/>
    <mergeCell ref="D11:I11"/>
    <mergeCell ref="C16:D16"/>
    <mergeCell ref="F16:G16"/>
    <mergeCell ref="H17:M17"/>
    <mergeCell ref="C18:D18"/>
    <mergeCell ref="F18:G18"/>
    <mergeCell ref="H18:M18"/>
    <mergeCell ref="H21:M21"/>
    <mergeCell ref="C19:D19"/>
    <mergeCell ref="F19:G19"/>
    <mergeCell ref="H19:M19"/>
  </mergeCells>
  <pageMargins left="0.25" right="0.25" top="0.75" bottom="0.75" header="0.3" footer="0.3"/>
  <pageSetup scale="85" fitToWidth="0" fitToHeight="0" orientation="landscape" r:id="rId1"/>
  <drawing r:id="rId2"/>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7030A0"/>
    <pageSetUpPr fitToPage="1"/>
  </sheetPr>
  <dimension ref="B1:L36"/>
  <sheetViews>
    <sheetView showGridLines="0" zoomScale="80" zoomScaleNormal="80" workbookViewId="0">
      <selection activeCell="B13" sqref="B13:L30"/>
    </sheetView>
  </sheetViews>
  <sheetFormatPr baseColWidth="10" defaultColWidth="11.42578125" defaultRowHeight="15" zeroHeight="1" x14ac:dyDescent="0.25"/>
  <cols>
    <col min="1" max="1" width="3.42578125" bestFit="1" customWidth="1"/>
    <col min="2" max="2" width="6.140625" customWidth="1"/>
    <col min="3" max="3" width="26.42578125" customWidth="1"/>
    <col min="4" max="4" width="45.140625" customWidth="1"/>
    <col min="5" max="5" width="19.42578125" customWidth="1"/>
    <col min="6" max="6" width="9.140625" customWidth="1"/>
    <col min="7" max="7" width="5" customWidth="1"/>
    <col min="8" max="8" width="10.42578125" customWidth="1"/>
    <col min="9" max="9" width="15.7109375" customWidth="1"/>
    <col min="11" max="11" width="10.28515625" customWidth="1"/>
    <col min="12" max="12" width="15" customWidth="1"/>
    <col min="13" max="13" width="2.85546875" customWidth="1"/>
  </cols>
  <sheetData>
    <row r="1" spans="2:12" ht="15.75" thickBot="1" x14ac:dyDescent="0.3">
      <c r="C1" s="600"/>
      <c r="D1" s="600"/>
      <c r="E1" s="600"/>
      <c r="F1" s="600"/>
      <c r="G1" s="600"/>
      <c r="H1" s="600"/>
      <c r="I1" s="600"/>
    </row>
    <row r="2" spans="2:12" ht="26.25" customHeight="1" x14ac:dyDescent="0.25">
      <c r="B2" s="601"/>
      <c r="C2" s="602"/>
      <c r="D2" s="591" t="s">
        <v>108</v>
      </c>
      <c r="E2" s="592"/>
      <c r="F2" s="592"/>
      <c r="G2" s="592"/>
      <c r="H2" s="592"/>
      <c r="I2" s="592"/>
      <c r="J2" s="593"/>
      <c r="K2" s="4" t="s">
        <v>0</v>
      </c>
      <c r="L2" s="13" t="s">
        <v>101</v>
      </c>
    </row>
    <row r="3" spans="2:12" ht="21" customHeight="1" x14ac:dyDescent="0.25">
      <c r="B3" s="603"/>
      <c r="C3" s="604"/>
      <c r="D3" s="594"/>
      <c r="E3" s="595"/>
      <c r="F3" s="595"/>
      <c r="G3" s="595"/>
      <c r="H3" s="595"/>
      <c r="I3" s="595"/>
      <c r="J3" s="596"/>
      <c r="K3" s="5" t="s">
        <v>1</v>
      </c>
      <c r="L3" s="10">
        <f>'1.-Ganado'!$V$8</f>
        <v>9</v>
      </c>
    </row>
    <row r="4" spans="2:12" ht="15.75" customHeight="1" x14ac:dyDescent="0.25">
      <c r="B4" s="603"/>
      <c r="C4" s="604"/>
      <c r="D4" s="594"/>
      <c r="E4" s="595"/>
      <c r="F4" s="595"/>
      <c r="G4" s="595"/>
      <c r="H4" s="595"/>
      <c r="I4" s="595"/>
      <c r="J4" s="596"/>
      <c r="K4" s="5" t="s">
        <v>2</v>
      </c>
      <c r="L4" s="11">
        <v>43145</v>
      </c>
    </row>
    <row r="5" spans="2:12" ht="17.25" customHeight="1" thickBot="1" x14ac:dyDescent="0.3">
      <c r="B5" s="605"/>
      <c r="C5" s="606"/>
      <c r="D5" s="597"/>
      <c r="E5" s="598"/>
      <c r="F5" s="598"/>
      <c r="G5" s="598"/>
      <c r="H5" s="598"/>
      <c r="I5" s="598"/>
      <c r="J5" s="599"/>
      <c r="K5" s="6" t="s">
        <v>3</v>
      </c>
      <c r="L5" s="12" t="s">
        <v>245</v>
      </c>
    </row>
    <row r="6" spans="2:12" ht="14.25" customHeight="1" thickBot="1" x14ac:dyDescent="0.3">
      <c r="C6" s="2"/>
      <c r="D6" s="2"/>
      <c r="E6" s="22"/>
      <c r="F6" s="22"/>
      <c r="G6" s="22"/>
      <c r="H6" s="22"/>
      <c r="I6" s="3"/>
    </row>
    <row r="7" spans="2:12" ht="30" customHeight="1" thickBot="1" x14ac:dyDescent="0.3">
      <c r="B7" s="617" t="str">
        <f>Portada!$B$8</f>
        <v>IDENTIFICACIÓN DEL RODEO</v>
      </c>
      <c r="C7" s="618"/>
      <c r="D7" s="619"/>
      <c r="E7" s="617" t="str">
        <f>Portada!$B$15</f>
        <v>IDENTIFICACIÓN DEL EQUIPO DE TRABAJO</v>
      </c>
      <c r="F7" s="618"/>
      <c r="G7" s="618"/>
      <c r="H7" s="618"/>
      <c r="I7" s="618"/>
      <c r="J7" s="619"/>
    </row>
    <row r="8" spans="2:12" ht="23.25" customHeight="1" thickBot="1" x14ac:dyDescent="0.3">
      <c r="B8" s="630" t="str">
        <f>Portada!$B9</f>
        <v>Fecha del Rodeo</v>
      </c>
      <c r="C8" s="631"/>
      <c r="D8" s="75" t="str">
        <f>IF(Portada!$G9="","",Portada!$G9)</f>
        <v>29 Y 30 DE ENERO 2022</v>
      </c>
      <c r="E8" s="636" t="str">
        <f>Portada!$B16</f>
        <v>Delegado oficial del Rodeo</v>
      </c>
      <c r="F8" s="637"/>
      <c r="G8" s="638" t="str">
        <f>IF(Portada!$G16="","",Portada!$G16)</f>
        <v>Guenter Johann Gude Mora</v>
      </c>
      <c r="H8" s="639"/>
      <c r="I8" s="639"/>
      <c r="J8" s="640"/>
    </row>
    <row r="9" spans="2:12" ht="21" customHeight="1" thickBot="1" x14ac:dyDescent="0.3">
      <c r="B9" s="630" t="str">
        <f>Portada!$B10</f>
        <v>Club o Asociación organizadora</v>
      </c>
      <c r="C9" s="631"/>
      <c r="D9" s="75" t="str">
        <f>IF(Portada!$G10="","",Portada!$G10)</f>
        <v>Club Peñaflor Asociacion Melipilla</v>
      </c>
      <c r="E9" s="636" t="str">
        <f>Portada!$B17</f>
        <v>Jurado</v>
      </c>
      <c r="F9" s="637"/>
      <c r="G9" s="638" t="str">
        <f>IF(Portada!$G17="","",Portada!$G17)</f>
        <v>Jorge Morales</v>
      </c>
      <c r="H9" s="639"/>
      <c r="I9" s="639"/>
      <c r="J9" s="640"/>
    </row>
    <row r="10" spans="2:12" ht="21.75" customHeight="1" thickBot="1" x14ac:dyDescent="0.3">
      <c r="B10" s="630" t="str">
        <f>Portada!$B11</f>
        <v>Tipo de Rodeo</v>
      </c>
      <c r="C10" s="631"/>
      <c r="D10" s="75" t="str">
        <f>IF(Portada!$G11="","",Portada!$G11)</f>
        <v>Interclubes en tres series</v>
      </c>
      <c r="E10" s="636" t="str">
        <f>Portada!$B19</f>
        <v>Secretario y Nº de socio</v>
      </c>
      <c r="F10" s="637"/>
      <c r="G10" s="638" t="str">
        <f>IF(Portada!$G19="","",CONCATENATE(Portada!$G19," ","N°",Portada!$K19))</f>
        <v>David Hernandez N°</v>
      </c>
      <c r="H10" s="639"/>
      <c r="I10" s="639"/>
      <c r="J10" s="640"/>
    </row>
    <row r="11" spans="2:12" ht="18.75" customHeight="1" thickBot="1" x14ac:dyDescent="0.3"/>
    <row r="12" spans="2:12" ht="33.75" customHeight="1" thickBot="1" x14ac:dyDescent="0.3">
      <c r="B12" s="617" t="s">
        <v>130</v>
      </c>
      <c r="C12" s="618"/>
      <c r="D12" s="618"/>
      <c r="E12" s="618"/>
      <c r="F12" s="618"/>
      <c r="G12" s="618"/>
      <c r="H12" s="618"/>
      <c r="I12" s="618"/>
      <c r="J12" s="618"/>
      <c r="K12" s="618"/>
      <c r="L12" s="619"/>
    </row>
    <row r="13" spans="2:12" ht="25.5" customHeight="1" x14ac:dyDescent="0.25">
      <c r="B13" s="607"/>
      <c r="C13" s="608"/>
      <c r="D13" s="608"/>
      <c r="E13" s="608"/>
      <c r="F13" s="608"/>
      <c r="G13" s="608"/>
      <c r="H13" s="608"/>
      <c r="I13" s="608"/>
      <c r="J13" s="608"/>
      <c r="K13" s="608"/>
      <c r="L13" s="609"/>
    </row>
    <row r="14" spans="2:12" ht="25.5" customHeight="1" x14ac:dyDescent="0.25">
      <c r="B14" s="610"/>
      <c r="C14" s="611"/>
      <c r="D14" s="611"/>
      <c r="E14" s="611"/>
      <c r="F14" s="611"/>
      <c r="G14" s="611"/>
      <c r="H14" s="611"/>
      <c r="I14" s="611"/>
      <c r="J14" s="611"/>
      <c r="K14" s="611"/>
      <c r="L14" s="612"/>
    </row>
    <row r="15" spans="2:12" ht="25.5" customHeight="1" x14ac:dyDescent="0.25">
      <c r="B15" s="610"/>
      <c r="C15" s="611"/>
      <c r="D15" s="611"/>
      <c r="E15" s="611"/>
      <c r="F15" s="611"/>
      <c r="G15" s="611"/>
      <c r="H15" s="611"/>
      <c r="I15" s="611"/>
      <c r="J15" s="611"/>
      <c r="K15" s="611"/>
      <c r="L15" s="612"/>
    </row>
    <row r="16" spans="2:12" ht="25.5" customHeight="1" x14ac:dyDescent="0.25">
      <c r="B16" s="610"/>
      <c r="C16" s="611"/>
      <c r="D16" s="611"/>
      <c r="E16" s="611"/>
      <c r="F16" s="611"/>
      <c r="G16" s="611"/>
      <c r="H16" s="611"/>
      <c r="I16" s="611"/>
      <c r="J16" s="611"/>
      <c r="K16" s="611"/>
      <c r="L16" s="612"/>
    </row>
    <row r="17" spans="2:12" ht="25.5" customHeight="1" x14ac:dyDescent="0.25">
      <c r="B17" s="610"/>
      <c r="C17" s="611"/>
      <c r="D17" s="611"/>
      <c r="E17" s="611"/>
      <c r="F17" s="611"/>
      <c r="G17" s="611"/>
      <c r="H17" s="611"/>
      <c r="I17" s="611"/>
      <c r="J17" s="611"/>
      <c r="K17" s="611"/>
      <c r="L17" s="612"/>
    </row>
    <row r="18" spans="2:12" ht="25.5" customHeight="1" x14ac:dyDescent="0.25">
      <c r="B18" s="610"/>
      <c r="C18" s="611"/>
      <c r="D18" s="611"/>
      <c r="E18" s="611"/>
      <c r="F18" s="611"/>
      <c r="G18" s="611"/>
      <c r="H18" s="611"/>
      <c r="I18" s="611"/>
      <c r="J18" s="611"/>
      <c r="K18" s="611"/>
      <c r="L18" s="612"/>
    </row>
    <row r="19" spans="2:12" ht="25.5" customHeight="1" x14ac:dyDescent="0.25">
      <c r="B19" s="610"/>
      <c r="C19" s="611"/>
      <c r="D19" s="611"/>
      <c r="E19" s="611"/>
      <c r="F19" s="611"/>
      <c r="G19" s="611"/>
      <c r="H19" s="611"/>
      <c r="I19" s="611"/>
      <c r="J19" s="611"/>
      <c r="K19" s="611"/>
      <c r="L19" s="612"/>
    </row>
    <row r="20" spans="2:12" ht="25.5" customHeight="1" x14ac:dyDescent="0.25">
      <c r="B20" s="610"/>
      <c r="C20" s="611"/>
      <c r="D20" s="611"/>
      <c r="E20" s="611"/>
      <c r="F20" s="611"/>
      <c r="G20" s="611"/>
      <c r="H20" s="611"/>
      <c r="I20" s="611"/>
      <c r="J20" s="611"/>
      <c r="K20" s="611"/>
      <c r="L20" s="612"/>
    </row>
    <row r="21" spans="2:12" ht="25.5" customHeight="1" x14ac:dyDescent="0.25">
      <c r="B21" s="610"/>
      <c r="C21" s="611"/>
      <c r="D21" s="611"/>
      <c r="E21" s="611"/>
      <c r="F21" s="611"/>
      <c r="G21" s="611"/>
      <c r="H21" s="611"/>
      <c r="I21" s="611"/>
      <c r="J21" s="611"/>
      <c r="K21" s="611"/>
      <c r="L21" s="612"/>
    </row>
    <row r="22" spans="2:12" ht="25.5" customHeight="1" x14ac:dyDescent="0.25">
      <c r="B22" s="610"/>
      <c r="C22" s="611"/>
      <c r="D22" s="611"/>
      <c r="E22" s="611"/>
      <c r="F22" s="611"/>
      <c r="G22" s="611"/>
      <c r="H22" s="611"/>
      <c r="I22" s="611"/>
      <c r="J22" s="611"/>
      <c r="K22" s="611"/>
      <c r="L22" s="612"/>
    </row>
    <row r="23" spans="2:12" ht="25.5" customHeight="1" x14ac:dyDescent="0.25">
      <c r="B23" s="610"/>
      <c r="C23" s="611"/>
      <c r="D23" s="611"/>
      <c r="E23" s="611"/>
      <c r="F23" s="611"/>
      <c r="G23" s="611"/>
      <c r="H23" s="611"/>
      <c r="I23" s="611"/>
      <c r="J23" s="611"/>
      <c r="K23" s="611"/>
      <c r="L23" s="612"/>
    </row>
    <row r="24" spans="2:12" ht="25.5" customHeight="1" x14ac:dyDescent="0.25">
      <c r="B24" s="610"/>
      <c r="C24" s="611"/>
      <c r="D24" s="611"/>
      <c r="E24" s="611"/>
      <c r="F24" s="611"/>
      <c r="G24" s="611"/>
      <c r="H24" s="611"/>
      <c r="I24" s="611"/>
      <c r="J24" s="611"/>
      <c r="K24" s="611"/>
      <c r="L24" s="612"/>
    </row>
    <row r="25" spans="2:12" ht="25.5" customHeight="1" x14ac:dyDescent="0.25">
      <c r="B25" s="610"/>
      <c r="C25" s="611"/>
      <c r="D25" s="611"/>
      <c r="E25" s="611"/>
      <c r="F25" s="611"/>
      <c r="G25" s="611"/>
      <c r="H25" s="611"/>
      <c r="I25" s="611"/>
      <c r="J25" s="611"/>
      <c r="K25" s="611"/>
      <c r="L25" s="612"/>
    </row>
    <row r="26" spans="2:12" ht="25.5" customHeight="1" x14ac:dyDescent="0.25">
      <c r="B26" s="610"/>
      <c r="C26" s="611"/>
      <c r="D26" s="611"/>
      <c r="E26" s="611"/>
      <c r="F26" s="611"/>
      <c r="G26" s="611"/>
      <c r="H26" s="611"/>
      <c r="I26" s="611"/>
      <c r="J26" s="611"/>
      <c r="K26" s="611"/>
      <c r="L26" s="612"/>
    </row>
    <row r="27" spans="2:12" ht="25.5" customHeight="1" x14ac:dyDescent="0.25">
      <c r="B27" s="610"/>
      <c r="C27" s="611"/>
      <c r="D27" s="611"/>
      <c r="E27" s="611"/>
      <c r="F27" s="611"/>
      <c r="G27" s="611"/>
      <c r="H27" s="611"/>
      <c r="I27" s="611"/>
      <c r="J27" s="611"/>
      <c r="K27" s="611"/>
      <c r="L27" s="612"/>
    </row>
    <row r="28" spans="2:12" ht="25.5" customHeight="1" x14ac:dyDescent="0.25">
      <c r="B28" s="610"/>
      <c r="C28" s="611"/>
      <c r="D28" s="611"/>
      <c r="E28" s="611"/>
      <c r="F28" s="611"/>
      <c r="G28" s="611"/>
      <c r="H28" s="611"/>
      <c r="I28" s="611"/>
      <c r="J28" s="611"/>
      <c r="K28" s="611"/>
      <c r="L28" s="612"/>
    </row>
    <row r="29" spans="2:12" ht="25.5" customHeight="1" x14ac:dyDescent="0.25">
      <c r="B29" s="610"/>
      <c r="C29" s="611"/>
      <c r="D29" s="611"/>
      <c r="E29" s="611"/>
      <c r="F29" s="611"/>
      <c r="G29" s="611"/>
      <c r="H29" s="611"/>
      <c r="I29" s="611"/>
      <c r="J29" s="611"/>
      <c r="K29" s="611"/>
      <c r="L29" s="612"/>
    </row>
    <row r="30" spans="2:12" ht="21" customHeight="1" thickBot="1" x14ac:dyDescent="0.3">
      <c r="B30" s="613"/>
      <c r="C30" s="614"/>
      <c r="D30" s="614"/>
      <c r="E30" s="614"/>
      <c r="F30" s="614"/>
      <c r="G30" s="614"/>
      <c r="H30" s="614"/>
      <c r="I30" s="614"/>
      <c r="J30" s="614"/>
      <c r="K30" s="614"/>
      <c r="L30" s="615"/>
    </row>
    <row r="31" spans="2:12" ht="21" customHeight="1" x14ac:dyDescent="0.25">
      <c r="B31" s="9"/>
      <c r="C31" s="9"/>
      <c r="D31" s="9"/>
      <c r="E31" s="9"/>
      <c r="F31" s="9"/>
      <c r="G31" s="9"/>
      <c r="H31" s="9"/>
      <c r="I31" s="9"/>
    </row>
    <row r="32" spans="2:12" ht="21" customHeight="1" x14ac:dyDescent="0.25">
      <c r="B32" s="9"/>
      <c r="C32" s="9"/>
      <c r="D32" s="9"/>
      <c r="E32" s="9"/>
      <c r="F32" s="9"/>
      <c r="G32" s="9"/>
      <c r="H32" s="9"/>
      <c r="I32" s="9"/>
    </row>
    <row r="33" spans="2:9" ht="21" hidden="1" customHeight="1" x14ac:dyDescent="0.25">
      <c r="B33" s="9"/>
      <c r="C33" s="9"/>
      <c r="D33" s="9"/>
      <c r="E33" s="9"/>
      <c r="F33" s="9"/>
      <c r="G33" s="9"/>
      <c r="H33" s="9"/>
      <c r="I33" s="9"/>
    </row>
    <row r="34" spans="2:9" ht="21" hidden="1" customHeight="1" x14ac:dyDescent="0.25">
      <c r="B34" s="9"/>
      <c r="C34" s="9"/>
      <c r="D34" s="9"/>
      <c r="E34" s="9"/>
      <c r="F34" s="9"/>
      <c r="G34" s="9"/>
      <c r="H34" s="9"/>
      <c r="I34" s="9"/>
    </row>
    <row r="35" spans="2:9" hidden="1" x14ac:dyDescent="0.25">
      <c r="B35" s="9"/>
      <c r="C35" s="9"/>
      <c r="D35" s="9"/>
      <c r="E35" s="9"/>
      <c r="F35" s="9"/>
      <c r="G35" s="9"/>
      <c r="H35" s="9"/>
      <c r="I35" s="9"/>
    </row>
    <row r="36" spans="2:9" hidden="1" x14ac:dyDescent="0.25">
      <c r="B36" s="9"/>
      <c r="C36" s="9"/>
      <c r="D36" s="9"/>
      <c r="E36" s="9"/>
      <c r="F36" s="9"/>
      <c r="G36" s="9"/>
      <c r="H36" s="9"/>
      <c r="I36" s="9"/>
    </row>
  </sheetData>
  <sheetProtection password="C9E5" sheet="1" selectLockedCells="1"/>
  <mergeCells count="16">
    <mergeCell ref="B13:L30"/>
    <mergeCell ref="D2:J5"/>
    <mergeCell ref="B9:C9"/>
    <mergeCell ref="E10:F10"/>
    <mergeCell ref="B10:C10"/>
    <mergeCell ref="E8:F8"/>
    <mergeCell ref="G10:J10"/>
    <mergeCell ref="B12:L12"/>
    <mergeCell ref="C1:I1"/>
    <mergeCell ref="B2:C5"/>
    <mergeCell ref="B8:C8"/>
    <mergeCell ref="E9:F9"/>
    <mergeCell ref="E7:J7"/>
    <mergeCell ref="B7:D7"/>
    <mergeCell ref="G8:J8"/>
    <mergeCell ref="G9:J9"/>
  </mergeCells>
  <pageMargins left="0.7" right="0.7" top="0.75" bottom="0.75" header="0.3" footer="0.3"/>
  <pageSetup scale="68" orientation="landscape" r:id="rId1"/>
  <drawing r:id="rId2"/>
  <legacyDrawing r:id="rId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theme="9" tint="-0.249977111117893"/>
    <pageSetUpPr fitToPage="1"/>
  </sheetPr>
  <dimension ref="A1:K30"/>
  <sheetViews>
    <sheetView showGridLines="0" zoomScale="75" zoomScaleNormal="80" workbookViewId="0">
      <selection activeCell="F26" sqref="F26:J29"/>
    </sheetView>
  </sheetViews>
  <sheetFormatPr baseColWidth="10" defaultColWidth="0" defaultRowHeight="15" zeroHeight="1" x14ac:dyDescent="0.25"/>
  <cols>
    <col min="1" max="1" width="3.42578125" bestFit="1" customWidth="1"/>
    <col min="2" max="2" width="6.140625" customWidth="1"/>
    <col min="3" max="3" width="20.42578125" customWidth="1"/>
    <col min="4" max="4" width="45.140625" customWidth="1"/>
    <col min="5" max="5" width="13.7109375" customWidth="1"/>
    <col min="6" max="7" width="8.7109375" customWidth="1"/>
    <col min="8" max="8" width="10.42578125" customWidth="1"/>
    <col min="9" max="9" width="12.85546875" customWidth="1"/>
    <col min="10" max="10" width="16.42578125" customWidth="1"/>
    <col min="11" max="11" width="2.85546875" customWidth="1"/>
    <col min="12" max="16384" width="11.42578125" hidden="1"/>
  </cols>
  <sheetData>
    <row r="1" spans="2:10" ht="15.75" thickBot="1" x14ac:dyDescent="0.3">
      <c r="C1" s="600"/>
      <c r="D1" s="600"/>
      <c r="E1" s="600"/>
      <c r="F1" s="600"/>
      <c r="G1" s="600"/>
      <c r="H1" s="600"/>
      <c r="I1" s="600"/>
    </row>
    <row r="2" spans="2:10" ht="26.25" customHeight="1" x14ac:dyDescent="0.25">
      <c r="B2" s="601"/>
      <c r="C2" s="602"/>
      <c r="D2" s="591" t="s">
        <v>109</v>
      </c>
      <c r="E2" s="592"/>
      <c r="F2" s="592"/>
      <c r="G2" s="592"/>
      <c r="H2" s="593"/>
      <c r="I2" s="4" t="s">
        <v>0</v>
      </c>
      <c r="J2" s="13" t="s">
        <v>101</v>
      </c>
    </row>
    <row r="3" spans="2:10" ht="21" customHeight="1" x14ac:dyDescent="0.25">
      <c r="B3" s="603"/>
      <c r="C3" s="604"/>
      <c r="D3" s="594"/>
      <c r="E3" s="595"/>
      <c r="F3" s="595"/>
      <c r="G3" s="595"/>
      <c r="H3" s="596"/>
      <c r="I3" s="5" t="s">
        <v>1</v>
      </c>
      <c r="J3" s="10">
        <f>'1.-Ganado'!$V$8</f>
        <v>9</v>
      </c>
    </row>
    <row r="4" spans="2:10" ht="15.75" customHeight="1" x14ac:dyDescent="0.25">
      <c r="B4" s="603"/>
      <c r="C4" s="604"/>
      <c r="D4" s="594"/>
      <c r="E4" s="595"/>
      <c r="F4" s="595"/>
      <c r="G4" s="595"/>
      <c r="H4" s="596"/>
      <c r="I4" s="5" t="s">
        <v>2</v>
      </c>
      <c r="J4" s="11">
        <v>43145</v>
      </c>
    </row>
    <row r="5" spans="2:10" ht="17.25" customHeight="1" thickBot="1" x14ac:dyDescent="0.3">
      <c r="B5" s="605"/>
      <c r="C5" s="606"/>
      <c r="D5" s="597"/>
      <c r="E5" s="598"/>
      <c r="F5" s="598"/>
      <c r="G5" s="598"/>
      <c r="H5" s="599"/>
      <c r="I5" s="6" t="s">
        <v>3</v>
      </c>
      <c r="J5" s="12" t="s">
        <v>244</v>
      </c>
    </row>
    <row r="6" spans="2:10" ht="14.25" customHeight="1" x14ac:dyDescent="0.25">
      <c r="C6" s="2"/>
      <c r="D6" s="2"/>
      <c r="E6" s="22"/>
      <c r="F6" s="22"/>
      <c r="G6" s="22"/>
      <c r="H6" s="22"/>
      <c r="I6" s="3"/>
    </row>
    <row r="7" spans="2:10" ht="21.75" customHeight="1" thickBot="1" x14ac:dyDescent="0.3">
      <c r="B7" s="39" t="s">
        <v>123</v>
      </c>
      <c r="C7" s="2"/>
      <c r="D7" s="2"/>
      <c r="E7" s="22"/>
      <c r="F7" s="22"/>
      <c r="G7" s="22"/>
      <c r="H7" s="22"/>
      <c r="I7" s="3"/>
    </row>
    <row r="8" spans="2:10" ht="24.95" customHeight="1" thickBot="1" x14ac:dyDescent="0.3">
      <c r="B8" s="656" t="s">
        <v>124</v>
      </c>
      <c r="C8" s="657"/>
      <c r="D8" s="658" t="s">
        <v>331</v>
      </c>
      <c r="E8" s="659"/>
      <c r="F8" s="659"/>
      <c r="G8" s="659"/>
      <c r="H8" s="659"/>
      <c r="I8" s="660"/>
    </row>
    <row r="9" spans="2:10" ht="24.95" customHeight="1" thickBot="1" x14ac:dyDescent="0.3">
      <c r="B9" s="656" t="s">
        <v>117</v>
      </c>
      <c r="C9" s="657"/>
      <c r="D9" s="658" t="s">
        <v>333</v>
      </c>
      <c r="E9" s="659"/>
      <c r="F9" s="659"/>
      <c r="G9" s="659"/>
      <c r="H9" s="659"/>
      <c r="I9" s="660"/>
    </row>
    <row r="10" spans="2:10" ht="24.95" customHeight="1" thickBot="1" x14ac:dyDescent="0.3">
      <c r="B10" s="656" t="s">
        <v>125</v>
      </c>
      <c r="C10" s="657"/>
      <c r="D10" s="658" t="s">
        <v>334</v>
      </c>
      <c r="E10" s="659"/>
      <c r="F10" s="659"/>
      <c r="G10" s="659"/>
      <c r="H10" s="659"/>
      <c r="I10" s="660"/>
    </row>
    <row r="11" spans="2:10" ht="24.95" customHeight="1" thickBot="1" x14ac:dyDescent="0.3">
      <c r="B11" s="661" t="s">
        <v>126</v>
      </c>
      <c r="C11" s="662"/>
      <c r="D11" s="658">
        <v>56992377296</v>
      </c>
      <c r="E11" s="659"/>
      <c r="F11" s="659"/>
      <c r="G11" s="659"/>
      <c r="H11" s="659"/>
      <c r="I11" s="660"/>
    </row>
    <row r="12" spans="2:10" ht="17.25" customHeight="1" x14ac:dyDescent="0.25">
      <c r="B12" s="8"/>
      <c r="C12" s="1"/>
      <c r="D12" s="7"/>
      <c r="E12" s="7"/>
      <c r="F12" s="7"/>
      <c r="G12" s="7"/>
      <c r="H12" s="7"/>
      <c r="I12" s="7"/>
    </row>
    <row r="13" spans="2:10" ht="18" x14ac:dyDescent="0.25">
      <c r="B13" s="32" t="s">
        <v>243</v>
      </c>
      <c r="C13" s="49"/>
      <c r="D13" s="49"/>
      <c r="E13" s="49"/>
      <c r="F13" s="76"/>
      <c r="G13" s="49"/>
      <c r="H13" s="49"/>
      <c r="I13" s="49"/>
    </row>
    <row r="14" spans="2:10" ht="18" x14ac:dyDescent="0.25">
      <c r="B14" s="32"/>
      <c r="C14" s="49"/>
      <c r="D14" s="49"/>
      <c r="E14" s="49"/>
      <c r="F14" s="32" t="s">
        <v>148</v>
      </c>
      <c r="G14" s="49"/>
      <c r="H14" s="49"/>
      <c r="I14" s="49"/>
    </row>
    <row r="15" spans="2:10" ht="24.95" customHeight="1" x14ac:dyDescent="0.25">
      <c r="B15" s="641" t="s">
        <v>153</v>
      </c>
      <c r="C15" s="641"/>
      <c r="D15" s="642" t="s">
        <v>142</v>
      </c>
      <c r="E15" s="642"/>
      <c r="F15" s="217" t="s">
        <v>140</v>
      </c>
      <c r="G15" s="50"/>
      <c r="H15" s="49"/>
      <c r="I15" s="49"/>
    </row>
    <row r="16" spans="2:10" ht="24.95" customHeight="1" x14ac:dyDescent="0.25">
      <c r="B16" s="641"/>
      <c r="C16" s="641"/>
      <c r="D16" s="642" t="s">
        <v>143</v>
      </c>
      <c r="E16" s="642"/>
      <c r="F16" s="217" t="s">
        <v>140</v>
      </c>
      <c r="G16" s="50"/>
      <c r="H16" s="49"/>
      <c r="I16" s="49"/>
    </row>
    <row r="17" spans="2:10" ht="24.95" customHeight="1" x14ac:dyDescent="0.25">
      <c r="B17" s="641"/>
      <c r="C17" s="641"/>
      <c r="D17" s="642" t="s">
        <v>144</v>
      </c>
      <c r="E17" s="642"/>
      <c r="F17" s="217" t="s">
        <v>140</v>
      </c>
      <c r="G17" s="50"/>
      <c r="H17" s="49"/>
      <c r="I17" s="49"/>
    </row>
    <row r="18" spans="2:10" ht="24.95" customHeight="1" x14ac:dyDescent="0.25">
      <c r="B18" s="641" t="s">
        <v>151</v>
      </c>
      <c r="C18" s="641"/>
      <c r="D18" s="642" t="s">
        <v>145</v>
      </c>
      <c r="E18" s="642"/>
      <c r="F18" s="217" t="s">
        <v>140</v>
      </c>
      <c r="G18" s="50"/>
      <c r="H18" s="49"/>
      <c r="I18" s="49"/>
    </row>
    <row r="19" spans="2:10" ht="24.95" customHeight="1" x14ac:dyDescent="0.25">
      <c r="B19" s="641"/>
      <c r="C19" s="641"/>
      <c r="D19" s="642" t="s">
        <v>146</v>
      </c>
      <c r="E19" s="642"/>
      <c r="F19" s="217" t="s">
        <v>140</v>
      </c>
      <c r="G19" s="50"/>
      <c r="H19" s="49"/>
      <c r="I19" s="49"/>
    </row>
    <row r="20" spans="2:10" ht="24.95" customHeight="1" x14ac:dyDescent="0.25">
      <c r="B20" s="641"/>
      <c r="C20" s="641"/>
      <c r="D20" s="642" t="s">
        <v>147</v>
      </c>
      <c r="E20" s="642"/>
      <c r="F20" s="217" t="s">
        <v>140</v>
      </c>
      <c r="G20" s="50"/>
      <c r="H20" s="49"/>
      <c r="I20" s="49"/>
    </row>
    <row r="21" spans="2:10" ht="21" customHeight="1" x14ac:dyDescent="0.25"/>
    <row r="22" spans="2:10" ht="18" x14ac:dyDescent="0.25">
      <c r="B22" s="32" t="s">
        <v>152</v>
      </c>
    </row>
    <row r="23" spans="2:10" ht="9" customHeight="1" x14ac:dyDescent="0.25">
      <c r="B23" s="1"/>
      <c r="C23" s="1"/>
    </row>
    <row r="24" spans="2:10" ht="18" x14ac:dyDescent="0.25">
      <c r="B24" s="654"/>
      <c r="C24" s="655"/>
      <c r="D24" s="641" t="s">
        <v>153</v>
      </c>
      <c r="E24" s="641"/>
      <c r="F24" s="641" t="s">
        <v>151</v>
      </c>
      <c r="G24" s="641"/>
      <c r="H24" s="641"/>
      <c r="I24" s="641"/>
      <c r="J24" s="641"/>
    </row>
    <row r="25" spans="2:10" ht="25.5" customHeight="1" x14ac:dyDescent="0.25">
      <c r="B25" s="641" t="s">
        <v>149</v>
      </c>
      <c r="C25" s="641"/>
      <c r="D25" s="643">
        <v>0</v>
      </c>
      <c r="E25" s="643"/>
      <c r="F25" s="644">
        <v>0</v>
      </c>
      <c r="G25" s="645"/>
      <c r="H25" s="645"/>
      <c r="I25" s="645"/>
      <c r="J25" s="646"/>
    </row>
    <row r="26" spans="2:10" ht="18" customHeight="1" x14ac:dyDescent="0.25">
      <c r="B26" s="641" t="s">
        <v>150</v>
      </c>
      <c r="C26" s="641"/>
      <c r="D26" s="648"/>
      <c r="E26" s="649"/>
      <c r="F26" s="647"/>
      <c r="G26" s="647"/>
      <c r="H26" s="647"/>
      <c r="I26" s="647"/>
      <c r="J26" s="647"/>
    </row>
    <row r="27" spans="2:10" ht="15" customHeight="1" x14ac:dyDescent="0.25">
      <c r="B27" s="641"/>
      <c r="C27" s="641"/>
      <c r="D27" s="650"/>
      <c r="E27" s="651"/>
      <c r="F27" s="647"/>
      <c r="G27" s="647"/>
      <c r="H27" s="647"/>
      <c r="I27" s="647"/>
      <c r="J27" s="647"/>
    </row>
    <row r="28" spans="2:10" ht="15" customHeight="1" x14ac:dyDescent="0.25">
      <c r="B28" s="641"/>
      <c r="C28" s="641"/>
      <c r="D28" s="650"/>
      <c r="E28" s="651"/>
      <c r="F28" s="647"/>
      <c r="G28" s="647"/>
      <c r="H28" s="647"/>
      <c r="I28" s="647"/>
      <c r="J28" s="647"/>
    </row>
    <row r="29" spans="2:10" ht="42" customHeight="1" x14ac:dyDescent="0.25">
      <c r="B29" s="641"/>
      <c r="C29" s="641"/>
      <c r="D29" s="652"/>
      <c r="E29" s="653"/>
      <c r="F29" s="647"/>
      <c r="G29" s="647"/>
      <c r="H29" s="647"/>
      <c r="I29" s="647"/>
      <c r="J29" s="647"/>
    </row>
    <row r="30" spans="2:10" x14ac:dyDescent="0.25"/>
  </sheetData>
  <sheetProtection password="CA25" sheet="1" selectLockedCells="1"/>
  <mergeCells count="28">
    <mergeCell ref="C1:I1"/>
    <mergeCell ref="B2:C5"/>
    <mergeCell ref="B8:C8"/>
    <mergeCell ref="D8:I8"/>
    <mergeCell ref="B9:C9"/>
    <mergeCell ref="D9:I9"/>
    <mergeCell ref="D2:H5"/>
    <mergeCell ref="B10:C10"/>
    <mergeCell ref="D10:I10"/>
    <mergeCell ref="B11:C11"/>
    <mergeCell ref="D11:I11"/>
    <mergeCell ref="D18:E18"/>
    <mergeCell ref="B15:C17"/>
    <mergeCell ref="B18:C20"/>
    <mergeCell ref="D15:E15"/>
    <mergeCell ref="D16:E16"/>
    <mergeCell ref="D17:E17"/>
    <mergeCell ref="D19:E19"/>
    <mergeCell ref="B25:C25"/>
    <mergeCell ref="D20:E20"/>
    <mergeCell ref="B26:C29"/>
    <mergeCell ref="F24:J24"/>
    <mergeCell ref="D24:E24"/>
    <mergeCell ref="D25:E25"/>
    <mergeCell ref="F25:J25"/>
    <mergeCell ref="F26:J29"/>
    <mergeCell ref="D26:E29"/>
    <mergeCell ref="B24:C24"/>
  </mergeCells>
  <dataValidations count="2">
    <dataValidation type="list" allowBlank="1" showInputMessage="1" showErrorMessage="1" sqref="F15:F20" xr:uid="{00000000-0002-0000-0E00-000000000000}">
      <formula1>"SI,NO"</formula1>
    </dataValidation>
    <dataValidation type="whole" allowBlank="1" showInputMessage="1" showErrorMessage="1" error="Registre en Número, no Texto" promptTitle="Número" prompt="Registre el número" sqref="D25:J25" xr:uid="{00000000-0002-0000-0E00-000001000000}">
      <formula1>0</formula1>
      <formula2>1000</formula2>
    </dataValidation>
  </dataValidations>
  <pageMargins left="0.25" right="0.25" top="0.75" bottom="0.75" header="0.3" footer="0.3"/>
  <pageSetup scale="84" orientation="landscape" r:id="rId1"/>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G18"/>
  <sheetViews>
    <sheetView showGridLines="0" topLeftCell="A3" workbookViewId="0">
      <selection activeCell="E15" sqref="E15"/>
    </sheetView>
  </sheetViews>
  <sheetFormatPr baseColWidth="10" defaultRowHeight="15" x14ac:dyDescent="0.25"/>
  <cols>
    <col min="1" max="1" width="10.42578125" customWidth="1"/>
    <col min="2" max="2" width="25" customWidth="1"/>
    <col min="3" max="3" width="5.28515625" customWidth="1"/>
    <col min="4" max="4" width="27.42578125" bestFit="1" customWidth="1"/>
    <col min="5" max="7" width="23.140625" bestFit="1" customWidth="1"/>
  </cols>
  <sheetData>
    <row r="1" spans="1:7" ht="21" x14ac:dyDescent="0.35">
      <c r="A1" s="21" t="s">
        <v>21</v>
      </c>
    </row>
    <row r="2" spans="1:7" x14ac:dyDescent="0.25">
      <c r="A2" s="8" t="s">
        <v>78</v>
      </c>
    </row>
    <row r="3" spans="1:7" x14ac:dyDescent="0.25">
      <c r="A3" s="90" t="s">
        <v>171</v>
      </c>
      <c r="D3" t="s">
        <v>170</v>
      </c>
    </row>
    <row r="4" spans="1:7" x14ac:dyDescent="0.25">
      <c r="A4" s="20" t="s">
        <v>79</v>
      </c>
      <c r="B4" s="20" t="s">
        <v>80</v>
      </c>
      <c r="D4" s="20" t="s">
        <v>20</v>
      </c>
      <c r="E4" s="20" t="s">
        <v>163</v>
      </c>
      <c r="G4" s="20" t="s">
        <v>81</v>
      </c>
    </row>
    <row r="5" spans="1:7" s="19" customFormat="1" ht="15.75" x14ac:dyDescent="0.25">
      <c r="A5" s="17">
        <v>1</v>
      </c>
      <c r="B5" s="18" t="s">
        <v>66</v>
      </c>
      <c r="C5"/>
      <c r="D5" s="17" t="s">
        <v>23</v>
      </c>
      <c r="E5" s="17" t="s">
        <v>25</v>
      </c>
      <c r="G5" s="17"/>
    </row>
    <row r="6" spans="1:7" s="19" customFormat="1" ht="15.75" x14ac:dyDescent="0.25">
      <c r="A6" s="17">
        <v>2</v>
      </c>
      <c r="B6" s="18" t="s">
        <v>67</v>
      </c>
      <c r="C6"/>
      <c r="D6" s="17" t="s">
        <v>24</v>
      </c>
      <c r="E6" s="17" t="s">
        <v>26</v>
      </c>
      <c r="G6" s="17" t="s">
        <v>140</v>
      </c>
    </row>
    <row r="7" spans="1:7" s="19" customFormat="1" ht="31.5" x14ac:dyDescent="0.25">
      <c r="A7" s="17">
        <v>3</v>
      </c>
      <c r="B7" s="18" t="s">
        <v>68</v>
      </c>
      <c r="C7"/>
      <c r="D7" s="17" t="s">
        <v>28</v>
      </c>
      <c r="E7" s="17" t="s">
        <v>27</v>
      </c>
      <c r="G7" s="17" t="s">
        <v>139</v>
      </c>
    </row>
    <row r="8" spans="1:7" s="19" customFormat="1" ht="15.75" x14ac:dyDescent="0.25">
      <c r="A8" s="17">
        <v>4</v>
      </c>
      <c r="B8" s="18" t="s">
        <v>69</v>
      </c>
      <c r="C8"/>
      <c r="D8" s="17" t="s">
        <v>29</v>
      </c>
      <c r="E8" s="17" t="s">
        <v>30</v>
      </c>
      <c r="G8" s="17"/>
    </row>
    <row r="9" spans="1:7" s="19" customFormat="1" ht="15.75" x14ac:dyDescent="0.25">
      <c r="A9" s="17">
        <v>5</v>
      </c>
      <c r="B9" s="18" t="s">
        <v>70</v>
      </c>
      <c r="C9"/>
      <c r="D9" s="17"/>
      <c r="E9" s="17"/>
      <c r="G9" s="17"/>
    </row>
    <row r="10" spans="1:7" s="19" customFormat="1" ht="15.75" x14ac:dyDescent="0.25">
      <c r="A10" s="17" t="s">
        <v>22</v>
      </c>
      <c r="B10" s="17" t="s">
        <v>77</v>
      </c>
      <c r="C10"/>
      <c r="D10" s="17"/>
      <c r="E10" s="17"/>
      <c r="G10" s="17"/>
    </row>
    <row r="12" spans="1:7" x14ac:dyDescent="0.25">
      <c r="A12" s="20" t="s">
        <v>79</v>
      </c>
      <c r="B12" s="20" t="s">
        <v>80</v>
      </c>
      <c r="C12" s="663" t="s">
        <v>173</v>
      </c>
      <c r="D12" s="664"/>
    </row>
    <row r="13" spans="1:7" ht="15.75" x14ac:dyDescent="0.25">
      <c r="A13" s="17">
        <v>1</v>
      </c>
      <c r="B13" s="18" t="s">
        <v>66</v>
      </c>
      <c r="C13" t="s">
        <v>174</v>
      </c>
    </row>
    <row r="14" spans="1:7" ht="31.5" x14ac:dyDescent="0.25">
      <c r="A14" s="17">
        <v>2</v>
      </c>
      <c r="B14" s="18" t="s">
        <v>68</v>
      </c>
      <c r="C14" t="s">
        <v>175</v>
      </c>
    </row>
    <row r="15" spans="1:7" ht="15.75" x14ac:dyDescent="0.25">
      <c r="A15" s="17">
        <v>3</v>
      </c>
      <c r="B15" s="18" t="s">
        <v>172</v>
      </c>
    </row>
    <row r="16" spans="1:7" ht="15.75" x14ac:dyDescent="0.25">
      <c r="A16" s="17">
        <v>4</v>
      </c>
      <c r="B16" s="18" t="s">
        <v>69</v>
      </c>
    </row>
    <row r="17" spans="1:2" ht="15.75" x14ac:dyDescent="0.25">
      <c r="A17" s="17">
        <v>5</v>
      </c>
      <c r="B17" s="18" t="s">
        <v>70</v>
      </c>
    </row>
    <row r="18" spans="1:2" ht="15.75" x14ac:dyDescent="0.25">
      <c r="A18" s="17" t="s">
        <v>22</v>
      </c>
      <c r="B18" s="17" t="s">
        <v>77</v>
      </c>
    </row>
  </sheetData>
  <mergeCells count="1">
    <mergeCell ref="C12:D12"/>
  </mergeCells>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
  <sheetViews>
    <sheetView workbookViewId="0"/>
  </sheetViews>
  <sheetFormatPr baseColWidth="10" defaultRowHeight="15" x14ac:dyDescent="0.25"/>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P39"/>
  <sheetViews>
    <sheetView showGridLines="0" zoomScale="95" workbookViewId="0">
      <selection activeCell="D3" sqref="D3"/>
    </sheetView>
  </sheetViews>
  <sheetFormatPr baseColWidth="10" defaultRowHeight="15" x14ac:dyDescent="0.25"/>
  <cols>
    <col min="2" max="2" width="19" customWidth="1"/>
    <col min="3" max="3" width="10.85546875" bestFit="1" customWidth="1"/>
    <col min="4" max="4" width="11.42578125" bestFit="1" customWidth="1"/>
    <col min="5" max="6" width="11.42578125" customWidth="1"/>
    <col min="7" max="7" width="9.140625" customWidth="1"/>
    <col min="8" max="8" width="7.28515625" customWidth="1"/>
    <col min="9" max="9" width="14.7109375" customWidth="1"/>
    <col min="10" max="10" width="4" customWidth="1"/>
    <col min="11" max="11" width="11.85546875" bestFit="1" customWidth="1"/>
    <col min="12" max="12" width="15" customWidth="1"/>
  </cols>
  <sheetData>
    <row r="1" spans="1:16" s="53" customFormat="1" ht="27" x14ac:dyDescent="0.45">
      <c r="B1" s="70" t="s">
        <v>282</v>
      </c>
      <c r="C1" s="70"/>
      <c r="D1" s="70"/>
      <c r="E1" s="71"/>
      <c r="F1" s="71"/>
      <c r="G1" s="71"/>
      <c r="H1" s="71"/>
      <c r="I1" s="71"/>
      <c r="J1" s="292"/>
      <c r="K1" s="292"/>
      <c r="L1" s="292"/>
      <c r="M1" s="292"/>
      <c r="N1" s="60"/>
      <c r="O1" s="60"/>
      <c r="P1" s="60"/>
    </row>
    <row r="2" spans="1:16" s="53" customFormat="1" x14ac:dyDescent="0.25">
      <c r="J2" s="60"/>
      <c r="K2" s="60"/>
      <c r="L2" s="60"/>
      <c r="M2" s="60"/>
      <c r="N2" s="60"/>
      <c r="O2" s="60"/>
      <c r="P2" s="60"/>
    </row>
    <row r="3" spans="1:16" s="53" customFormat="1" ht="15.75" x14ac:dyDescent="0.25">
      <c r="B3" s="362" t="s">
        <v>290</v>
      </c>
      <c r="C3" s="362"/>
      <c r="D3" s="294" t="str">
        <f>IF(Portada!$G9="","-",Portada!$G9)</f>
        <v>29 Y 30 DE ENERO 2022</v>
      </c>
      <c r="F3" s="362" t="s">
        <v>292</v>
      </c>
      <c r="G3" s="362"/>
      <c r="H3" s="362"/>
      <c r="I3" s="294" t="str">
        <f>IF(Portada!$G16="","-",Portada!$G16)</f>
        <v>Guenter Johann Gude Mora</v>
      </c>
      <c r="K3" s="60"/>
      <c r="L3" s="60"/>
      <c r="M3" s="60"/>
      <c r="N3" s="60"/>
      <c r="O3" s="60"/>
      <c r="P3" s="60"/>
    </row>
    <row r="4" spans="1:16" s="53" customFormat="1" ht="15.75" x14ac:dyDescent="0.25">
      <c r="B4" s="362" t="s">
        <v>215</v>
      </c>
      <c r="C4" s="362"/>
      <c r="D4" s="294" t="str">
        <f>IF(Portada!$G10="","-",Portada!$G10)</f>
        <v>Club Peñaflor Asociacion Melipilla</v>
      </c>
      <c r="G4" s="341"/>
      <c r="H4" s="341" t="s">
        <v>293</v>
      </c>
      <c r="I4" s="294" t="str">
        <f>IF(Portada!$G17="","-",Portada!$G17)</f>
        <v>Jorge Morales</v>
      </c>
      <c r="K4" s="60"/>
      <c r="L4" s="60"/>
      <c r="M4" s="60"/>
      <c r="N4" s="60"/>
      <c r="O4" s="60"/>
      <c r="P4" s="60"/>
    </row>
    <row r="5" spans="1:16" s="53" customFormat="1" ht="15.75" x14ac:dyDescent="0.25">
      <c r="B5" s="362" t="s">
        <v>291</v>
      </c>
      <c r="C5" s="362"/>
      <c r="D5" s="294" t="str">
        <f>IF(Portada!$G11="","-",Portada!$G11)</f>
        <v>Interclubes en tres series</v>
      </c>
      <c r="G5" s="362" t="s">
        <v>297</v>
      </c>
      <c r="H5" s="362"/>
      <c r="I5" s="294" t="str">
        <f>IF(Portada!$G19="","-",Portada!$G19)</f>
        <v>David Hernandez</v>
      </c>
      <c r="O5" s="60"/>
      <c r="P5" s="60"/>
    </row>
    <row r="6" spans="1:16" s="53" customFormat="1" x14ac:dyDescent="0.25"/>
    <row r="7" spans="1:16" s="53" customFormat="1" ht="21" x14ac:dyDescent="0.35">
      <c r="B7" s="363" t="s">
        <v>283</v>
      </c>
      <c r="C7" s="364"/>
      <c r="D7" s="364"/>
      <c r="E7" s="364"/>
      <c r="F7" s="364"/>
      <c r="G7" s="364"/>
      <c r="H7" s="364"/>
      <c r="I7" s="364"/>
      <c r="J7" s="364"/>
      <c r="K7" s="364"/>
      <c r="L7" s="364"/>
      <c r="M7" s="364"/>
    </row>
    <row r="8" spans="1:16" ht="7.5" customHeight="1" thickBot="1" x14ac:dyDescent="0.3"/>
    <row r="9" spans="1:16" s="53" customFormat="1" ht="24.75" customHeight="1" thickBot="1" x14ac:dyDescent="0.4">
      <c r="C9" s="369" t="s">
        <v>281</v>
      </c>
      <c r="D9" s="370"/>
      <c r="E9" s="378" t="s">
        <v>285</v>
      </c>
      <c r="F9" s="378"/>
      <c r="G9" s="378"/>
      <c r="H9" s="378"/>
      <c r="I9" s="379"/>
      <c r="J9" s="373" t="s">
        <v>304</v>
      </c>
      <c r="K9" s="374"/>
      <c r="L9" s="375"/>
    </row>
    <row r="10" spans="1:16" s="53" customFormat="1" ht="24.75" customHeight="1" x14ac:dyDescent="0.25">
      <c r="B10" s="278" t="s">
        <v>278</v>
      </c>
      <c r="C10" s="276" t="s">
        <v>279</v>
      </c>
      <c r="D10" s="277" t="s">
        <v>280</v>
      </c>
      <c r="E10" s="380" t="s">
        <v>286</v>
      </c>
      <c r="F10" s="371"/>
      <c r="G10" s="371" t="s">
        <v>276</v>
      </c>
      <c r="H10" s="371"/>
      <c r="I10" s="298" t="s">
        <v>277</v>
      </c>
      <c r="J10" s="367" t="s">
        <v>302</v>
      </c>
      <c r="K10" s="368"/>
      <c r="L10" s="299" t="s">
        <v>303</v>
      </c>
    </row>
    <row r="11" spans="1:16" s="53" customFormat="1" ht="15.75" x14ac:dyDescent="0.25">
      <c r="A11" s="53">
        <v>1</v>
      </c>
      <c r="B11" s="279" t="str">
        <f>IF('1.-Ganado'!B18="","-",'1.-Ganado'!B18)</f>
        <v>1ra  Libre</v>
      </c>
      <c r="C11" s="280">
        <f>IF('1.-Ganado'!E18="","-",'1.-Ganado'!E18)</f>
        <v>370</v>
      </c>
      <c r="D11" s="281">
        <f>IF('1.-Ganado'!F18="","-",'1.-Ganado'!F18)</f>
        <v>370</v>
      </c>
      <c r="E11" s="376">
        <f>IF(AND('1.-Ganado'!G18="",'1.-Ganado'!K18="",'1.-Ganado'!O18="",'1.-Ganado'!S18=""),"-",SUM('1.-Ganado'!G18,'1.-Ganado'!K18,'1.-Ganado'!O18,'1.-Ganado'!S18))</f>
        <v>55</v>
      </c>
      <c r="F11" s="377"/>
      <c r="G11" s="377" t="str">
        <f>IF(AND('1.-Ganado'!H18="",'1.-Ganado'!L18="",'1.-Ganado'!P18="",'1.-Ganado'!T18=""),"-",SUM('1.-Ganado'!H18,'1.-Ganado'!L18,'1.-Ganado'!P18,'1.-Ganado'!T18))</f>
        <v>-</v>
      </c>
      <c r="H11" s="377"/>
      <c r="I11" s="295" t="str">
        <f t="shared" ref="I11:I21" si="0">IFERROR(IF(AND(G11="-",E11="-"),"-",G11/E11),"-")</f>
        <v>-</v>
      </c>
      <c r="J11" s="365" t="str">
        <f>IF('1.-Ganado'!W18="","-",'1.-Ganado'!W18)</f>
        <v>bueno</v>
      </c>
      <c r="K11" s="366"/>
      <c r="L11" s="300" t="str">
        <f>IF('1.-Ganado'!V18="","-",'1.-Ganado'!V18)</f>
        <v>Clavel/Colorado</v>
      </c>
    </row>
    <row r="12" spans="1:16" s="53" customFormat="1" ht="15.75" x14ac:dyDescent="0.25">
      <c r="A12" s="53">
        <v>2</v>
      </c>
      <c r="B12" s="282" t="str">
        <f>IF('1.-Ganado'!B19="","-",'1.-Ganado'!B19)</f>
        <v>2da Libre</v>
      </c>
      <c r="C12" s="283">
        <f>IF('1.-Ganado'!E19="","-",'1.-Ganado'!E19)</f>
        <v>380</v>
      </c>
      <c r="D12" s="284">
        <f>IF('1.-Ganado'!F19="","-",'1.-Ganado'!F19)</f>
        <v>380</v>
      </c>
      <c r="E12" s="356">
        <f>IF(AND('1.-Ganado'!G19="",'1.-Ganado'!K19="",'1.-Ganado'!O19="",'1.-Ganado'!S19=""),"-",SUM('1.-Ganado'!G19,'1.-Ganado'!K19,'1.-Ganado'!O19,'1.-Ganado'!S19))</f>
        <v>47</v>
      </c>
      <c r="F12" s="357"/>
      <c r="G12" s="357" t="str">
        <f>IF(AND('1.-Ganado'!H19="",'1.-Ganado'!L19="",'1.-Ganado'!P19="",'1.-Ganado'!T19=""),"-",SUM('1.-Ganado'!H19,'1.-Ganado'!L19,'1.-Ganado'!P19,'1.-Ganado'!T19))</f>
        <v>-</v>
      </c>
      <c r="H12" s="357"/>
      <c r="I12" s="296" t="str">
        <f t="shared" si="0"/>
        <v>-</v>
      </c>
      <c r="J12" s="390" t="str">
        <f>IF('1.-Ganado'!W19="","-",'1.-Ganado'!W19)</f>
        <v>bueno</v>
      </c>
      <c r="K12" s="391"/>
      <c r="L12" s="301" t="str">
        <f>IF('1.-Ganado'!V19="","-",'1.-Ganado'!V19)</f>
        <v>Americano/Colorado</v>
      </c>
    </row>
    <row r="13" spans="1:16" s="53" customFormat="1" ht="15.75" x14ac:dyDescent="0.25">
      <c r="A13" s="53">
        <v>3</v>
      </c>
      <c r="B13" s="282" t="str">
        <f>IF('1.-Ganado'!B20="","-",'1.-Ganado'!B20)</f>
        <v>3ra Libre</v>
      </c>
      <c r="C13" s="283">
        <f>IF('1.-Ganado'!E20="","-",'1.-Ganado'!E20)</f>
        <v>380</v>
      </c>
      <c r="D13" s="284">
        <f>IF('1.-Ganado'!F20="","-",'1.-Ganado'!F20)</f>
        <v>380</v>
      </c>
      <c r="E13" s="356">
        <f>IF(AND('1.-Ganado'!G20="",'1.-Ganado'!K20="",'1.-Ganado'!O20="",'1.-Ganado'!S20=""),"-",SUM('1.-Ganado'!G20,'1.-Ganado'!K20,'1.-Ganado'!O20,'1.-Ganado'!S20))</f>
        <v>46</v>
      </c>
      <c r="F13" s="357"/>
      <c r="G13" s="357" t="str">
        <f>IF(AND('1.-Ganado'!H20="",'1.-Ganado'!L20="",'1.-Ganado'!P20="",'1.-Ganado'!T20=""),"-",SUM('1.-Ganado'!H20,'1.-Ganado'!L20,'1.-Ganado'!P20,'1.-Ganado'!T20))</f>
        <v>-</v>
      </c>
      <c r="H13" s="357"/>
      <c r="I13" s="296" t="str">
        <f t="shared" si="0"/>
        <v>-</v>
      </c>
      <c r="J13" s="390" t="str">
        <f>IF('1.-Ganado'!W20="","-",'1.-Ganado'!W20)</f>
        <v>bueno</v>
      </c>
      <c r="K13" s="391"/>
      <c r="L13" s="301" t="str">
        <f>IF('1.-Ganado'!V20="","-",'1.-Ganado'!V20)</f>
        <v>Americano</v>
      </c>
    </row>
    <row r="14" spans="1:16" s="53" customFormat="1" ht="15.75" x14ac:dyDescent="0.25">
      <c r="A14" s="53">
        <v>4</v>
      </c>
      <c r="B14" s="282" t="str">
        <f>IF('1.-Ganado'!B21="","-",'1.-Ganado'!B21)</f>
        <v>Campeones</v>
      </c>
      <c r="C14" s="283">
        <f>IF('1.-Ganado'!E21="","-",'1.-Ganado'!E21)</f>
        <v>360</v>
      </c>
      <c r="D14" s="284">
        <f>IF('1.-Ganado'!F21="","-",'1.-Ganado'!F21)</f>
        <v>360</v>
      </c>
      <c r="E14" s="356">
        <f>IF(AND('1.-Ganado'!G21="",'1.-Ganado'!K21="",'1.-Ganado'!O21="",'1.-Ganado'!S21=""),"-",SUM('1.-Ganado'!G21,'1.-Ganado'!K21,'1.-Ganado'!O21,'1.-Ganado'!S21))</f>
        <v>55</v>
      </c>
      <c r="F14" s="357"/>
      <c r="G14" s="357" t="str">
        <f>IF(AND('1.-Ganado'!H21="",'1.-Ganado'!L21="",'1.-Ganado'!P21="",'1.-Ganado'!T21=""),"-",SUM('1.-Ganado'!H21,'1.-Ganado'!L21,'1.-Ganado'!P21,'1.-Ganado'!T21))</f>
        <v>-</v>
      </c>
      <c r="H14" s="357"/>
      <c r="I14" s="296" t="str">
        <f t="shared" si="0"/>
        <v>-</v>
      </c>
      <c r="J14" s="390" t="str">
        <f>IF('1.-Ganado'!W21="","-",'1.-Ganado'!W21)</f>
        <v>Bueno</v>
      </c>
      <c r="K14" s="391"/>
      <c r="L14" s="301" t="str">
        <f>IF('1.-Ganado'!V21="","-",'1.-Ganado'!V21)</f>
        <v>Americano</v>
      </c>
    </row>
    <row r="15" spans="1:16" s="53" customFormat="1" ht="15.75" x14ac:dyDescent="0.25">
      <c r="A15" s="53">
        <v>5</v>
      </c>
      <c r="B15" s="282" t="str">
        <f>IF('1.-Ganado'!B22="","-",'1.-Ganado'!B22)</f>
        <v>-</v>
      </c>
      <c r="C15" s="283" t="str">
        <f>IF('1.-Ganado'!E22="","-",'1.-Ganado'!E22)</f>
        <v>-</v>
      </c>
      <c r="D15" s="284" t="str">
        <f>IF('1.-Ganado'!F22="","-",'1.-Ganado'!F22)</f>
        <v>-</v>
      </c>
      <c r="E15" s="356" t="str">
        <f>IF(AND('1.-Ganado'!G22="",'1.-Ganado'!K22="",'1.-Ganado'!O22="",'1.-Ganado'!S22=""),"-",SUM('1.-Ganado'!G22,'1.-Ganado'!K22,'1.-Ganado'!O22,'1.-Ganado'!S22))</f>
        <v>-</v>
      </c>
      <c r="F15" s="357"/>
      <c r="G15" s="357" t="str">
        <f>IF(AND('1.-Ganado'!H22="",'1.-Ganado'!L22="",'1.-Ganado'!P22="",'1.-Ganado'!T22=""),"-",SUM('1.-Ganado'!H22,'1.-Ganado'!L22,'1.-Ganado'!P22,'1.-Ganado'!T22))</f>
        <v>-</v>
      </c>
      <c r="H15" s="357"/>
      <c r="I15" s="296" t="str">
        <f t="shared" si="0"/>
        <v>-</v>
      </c>
      <c r="J15" s="390" t="str">
        <f>IF('1.-Ganado'!W22="","-",'1.-Ganado'!W22)</f>
        <v>-</v>
      </c>
      <c r="K15" s="391"/>
      <c r="L15" s="301" t="str">
        <f>IF('1.-Ganado'!V22="","-",'1.-Ganado'!V22)</f>
        <v>-</v>
      </c>
    </row>
    <row r="16" spans="1:16" s="53" customFormat="1" ht="15.75" x14ac:dyDescent="0.25">
      <c r="A16" s="53">
        <v>6</v>
      </c>
      <c r="B16" s="282" t="str">
        <f>IF('1.-Ganado'!B23="","-",'1.-Ganado'!B23)</f>
        <v>-</v>
      </c>
      <c r="C16" s="283" t="str">
        <f>IF('1.-Ganado'!E23="","-",'1.-Ganado'!E23)</f>
        <v>-</v>
      </c>
      <c r="D16" s="284" t="str">
        <f>IF('1.-Ganado'!F23="","-",'1.-Ganado'!F23)</f>
        <v>-</v>
      </c>
      <c r="E16" s="356" t="str">
        <f>IF(AND('1.-Ganado'!G23="",'1.-Ganado'!K23="",'1.-Ganado'!O23="",'1.-Ganado'!S23=""),"-",SUM('1.-Ganado'!G23,'1.-Ganado'!K23,'1.-Ganado'!O23,'1.-Ganado'!S23))</f>
        <v>-</v>
      </c>
      <c r="F16" s="357"/>
      <c r="G16" s="357" t="str">
        <f>IF(AND('1.-Ganado'!H23="",'1.-Ganado'!L23="",'1.-Ganado'!P23="",'1.-Ganado'!T23=""),"-",SUM('1.-Ganado'!H23,'1.-Ganado'!L23,'1.-Ganado'!P23,'1.-Ganado'!T23))</f>
        <v>-</v>
      </c>
      <c r="H16" s="357"/>
      <c r="I16" s="296" t="str">
        <f t="shared" si="0"/>
        <v>-</v>
      </c>
      <c r="J16" s="390" t="str">
        <f>IF('1.-Ganado'!W23="","-",'1.-Ganado'!W23)</f>
        <v>-</v>
      </c>
      <c r="K16" s="391"/>
      <c r="L16" s="301" t="str">
        <f>IF('1.-Ganado'!V23="","-",'1.-Ganado'!V23)</f>
        <v>-</v>
      </c>
    </row>
    <row r="17" spans="1:13" s="53" customFormat="1" ht="15.75" x14ac:dyDescent="0.25">
      <c r="A17" s="53">
        <v>7</v>
      </c>
      <c r="B17" s="282" t="str">
        <f>IF('1.-Ganado'!B24="","-",'1.-Ganado'!B24)</f>
        <v>-</v>
      </c>
      <c r="C17" s="283" t="str">
        <f>IF('1.-Ganado'!E24="","-",'1.-Ganado'!E24)</f>
        <v>-</v>
      </c>
      <c r="D17" s="284" t="str">
        <f>IF('1.-Ganado'!F24="","-",'1.-Ganado'!F24)</f>
        <v>-</v>
      </c>
      <c r="E17" s="356" t="str">
        <f>IF(AND('1.-Ganado'!G24="",'1.-Ganado'!K24="",'1.-Ganado'!O24="",'1.-Ganado'!S24=""),"-",SUM('1.-Ganado'!G24,'1.-Ganado'!K24,'1.-Ganado'!O24,'1.-Ganado'!S24))</f>
        <v>-</v>
      </c>
      <c r="F17" s="357"/>
      <c r="G17" s="357" t="str">
        <f>IF(AND('1.-Ganado'!H24="",'1.-Ganado'!L24="",'1.-Ganado'!P24="",'1.-Ganado'!T24=""),"-",SUM('1.-Ganado'!H24,'1.-Ganado'!L24,'1.-Ganado'!P24,'1.-Ganado'!T24))</f>
        <v>-</v>
      </c>
      <c r="H17" s="357"/>
      <c r="I17" s="296" t="str">
        <f t="shared" si="0"/>
        <v>-</v>
      </c>
      <c r="J17" s="390" t="str">
        <f>IF('1.-Ganado'!W24="","-",'1.-Ganado'!W24)</f>
        <v>-</v>
      </c>
      <c r="K17" s="391"/>
      <c r="L17" s="301" t="str">
        <f>IF('1.-Ganado'!V24="","-",'1.-Ganado'!V24)</f>
        <v>-</v>
      </c>
    </row>
    <row r="18" spans="1:13" s="53" customFormat="1" ht="15.75" x14ac:dyDescent="0.25">
      <c r="A18" s="53">
        <v>8</v>
      </c>
      <c r="B18" s="282" t="str">
        <f>IF('1.-Ganado'!B25="","-",'1.-Ganado'!B25)</f>
        <v>-</v>
      </c>
      <c r="C18" s="283" t="str">
        <f>IF('1.-Ganado'!E25="","-",'1.-Ganado'!E25)</f>
        <v>-</v>
      </c>
      <c r="D18" s="284" t="str">
        <f>IF('1.-Ganado'!F25="","-",'1.-Ganado'!F25)</f>
        <v>-</v>
      </c>
      <c r="E18" s="356" t="str">
        <f>IF(AND('1.-Ganado'!G25="",'1.-Ganado'!K25="",'1.-Ganado'!O25="",'1.-Ganado'!S25=""),"-",SUM('1.-Ganado'!G25,'1.-Ganado'!K25,'1.-Ganado'!O25,'1.-Ganado'!S25))</f>
        <v>-</v>
      </c>
      <c r="F18" s="357"/>
      <c r="G18" s="357" t="str">
        <f>IF(AND('1.-Ganado'!H25="",'1.-Ganado'!L25="",'1.-Ganado'!P25="",'1.-Ganado'!T25=""),"-",SUM('1.-Ganado'!H25,'1.-Ganado'!L25,'1.-Ganado'!P25,'1.-Ganado'!T25))</f>
        <v>-</v>
      </c>
      <c r="H18" s="357"/>
      <c r="I18" s="296" t="str">
        <f t="shared" si="0"/>
        <v>-</v>
      </c>
      <c r="J18" s="390" t="str">
        <f>IF('1.-Ganado'!W25="","-",'1.-Ganado'!W25)</f>
        <v>-</v>
      </c>
      <c r="K18" s="391"/>
      <c r="L18" s="301" t="str">
        <f>IF('1.-Ganado'!V25="","-",'1.-Ganado'!V25)</f>
        <v>-</v>
      </c>
    </row>
    <row r="19" spans="1:13" s="53" customFormat="1" ht="15.75" x14ac:dyDescent="0.25">
      <c r="A19" s="53">
        <v>9</v>
      </c>
      <c r="B19" s="282" t="str">
        <f>IF('1.-Ganado'!B26="","-",'1.-Ganado'!B26)</f>
        <v>-</v>
      </c>
      <c r="C19" s="283" t="str">
        <f>IF('1.-Ganado'!E26="","-",'1.-Ganado'!E26)</f>
        <v>-</v>
      </c>
      <c r="D19" s="284" t="str">
        <f>IF('1.-Ganado'!F26="","-",'1.-Ganado'!F26)</f>
        <v>-</v>
      </c>
      <c r="E19" s="356" t="str">
        <f>IF(AND('1.-Ganado'!G26="",'1.-Ganado'!K26="",'1.-Ganado'!O26="",'1.-Ganado'!S26=""),"-",SUM('1.-Ganado'!G26,'1.-Ganado'!K26,'1.-Ganado'!O26,'1.-Ganado'!S26))</f>
        <v>-</v>
      </c>
      <c r="F19" s="357"/>
      <c r="G19" s="357" t="str">
        <f>IF(AND('1.-Ganado'!H26="",'1.-Ganado'!L26="",'1.-Ganado'!P26="",'1.-Ganado'!T26=""),"-",SUM('1.-Ganado'!H26,'1.-Ganado'!L26,'1.-Ganado'!P26,'1.-Ganado'!T26))</f>
        <v>-</v>
      </c>
      <c r="H19" s="357"/>
      <c r="I19" s="296" t="str">
        <f t="shared" si="0"/>
        <v>-</v>
      </c>
      <c r="J19" s="390" t="str">
        <f>IF('1.-Ganado'!W26="","-",'1.-Ganado'!W26)</f>
        <v>-</v>
      </c>
      <c r="K19" s="391"/>
      <c r="L19" s="301" t="str">
        <f>IF('1.-Ganado'!V26="","-",'1.-Ganado'!V26)</f>
        <v>-</v>
      </c>
    </row>
    <row r="20" spans="1:13" s="53" customFormat="1" ht="15.75" x14ac:dyDescent="0.25">
      <c r="A20" s="53">
        <v>10</v>
      </c>
      <c r="B20" s="282" t="str">
        <f>IF('1.-Ganado'!B27="","-",'1.-Ganado'!B27)</f>
        <v>-</v>
      </c>
      <c r="C20" s="283" t="str">
        <f>IF('1.-Ganado'!E27="","-",'1.-Ganado'!E27)</f>
        <v>-</v>
      </c>
      <c r="D20" s="284" t="str">
        <f>IF('1.-Ganado'!F27="","-",'1.-Ganado'!F27)</f>
        <v>-</v>
      </c>
      <c r="E20" s="356" t="str">
        <f>IF(AND('1.-Ganado'!G27="",'1.-Ganado'!K27="",'1.-Ganado'!O27="",'1.-Ganado'!S27=""),"-",SUM('1.-Ganado'!G27,'1.-Ganado'!K27,'1.-Ganado'!O27,'1.-Ganado'!S27))</f>
        <v>-</v>
      </c>
      <c r="F20" s="357"/>
      <c r="G20" s="357" t="str">
        <f>IF(AND('1.-Ganado'!H27="",'1.-Ganado'!L27="",'1.-Ganado'!P27="",'1.-Ganado'!T27=""),"-",SUM('1.-Ganado'!H27,'1.-Ganado'!L27,'1.-Ganado'!P27,'1.-Ganado'!T27))</f>
        <v>-</v>
      </c>
      <c r="H20" s="357"/>
      <c r="I20" s="296" t="str">
        <f t="shared" si="0"/>
        <v>-</v>
      </c>
      <c r="J20" s="390" t="str">
        <f>IF('1.-Ganado'!W27="","-",'1.-Ganado'!W27)</f>
        <v>-</v>
      </c>
      <c r="K20" s="391"/>
      <c r="L20" s="301" t="str">
        <f>IF('1.-Ganado'!V27="","-",'1.-Ganado'!V27)</f>
        <v>-</v>
      </c>
    </row>
    <row r="21" spans="1:13" s="53" customFormat="1" ht="16.5" thickBot="1" x14ac:dyDescent="0.3">
      <c r="A21" s="53">
        <v>11</v>
      </c>
      <c r="B21" s="285" t="str">
        <f>IF('1.-Ganado'!B28="","-",'1.-Ganado'!B28)</f>
        <v>-</v>
      </c>
      <c r="C21" s="286" t="str">
        <f>IF('1.-Ganado'!E28="","-",'1.-Ganado'!E28)</f>
        <v>-</v>
      </c>
      <c r="D21" s="287" t="str">
        <f>IF('1.-Ganado'!F28="","-",'1.-Ganado'!F28)</f>
        <v>-</v>
      </c>
      <c r="E21" s="381" t="str">
        <f>IF(AND('1.-Ganado'!G28="",'1.-Ganado'!K28="",'1.-Ganado'!O28="",'1.-Ganado'!S28=""),"-",SUM('1.-Ganado'!G28,'1.-Ganado'!K28,'1.-Ganado'!O28,'1.-Ganado'!S28))</f>
        <v>-</v>
      </c>
      <c r="F21" s="382"/>
      <c r="G21" s="382" t="str">
        <f>IF(AND('1.-Ganado'!H28="",'1.-Ganado'!L28="",'1.-Ganado'!P28="",'1.-Ganado'!T28=""),"-",SUM('1.-Ganado'!H28,'1.-Ganado'!L28,'1.-Ganado'!P28,'1.-Ganado'!T28))</f>
        <v>-</v>
      </c>
      <c r="H21" s="382"/>
      <c r="I21" s="297" t="str">
        <f t="shared" si="0"/>
        <v>-</v>
      </c>
      <c r="J21" s="392" t="str">
        <f>IF('1.-Ganado'!W28="","-",'1.-Ganado'!W28)</f>
        <v>-</v>
      </c>
      <c r="K21" s="393"/>
      <c r="L21" s="302" t="str">
        <f>IF('1.-Ganado'!V28="","-",'1.-Ganado'!V28)</f>
        <v>-</v>
      </c>
    </row>
    <row r="22" spans="1:13" s="53" customFormat="1" ht="6" customHeight="1" x14ac:dyDescent="0.25"/>
    <row r="23" spans="1:13" ht="18.75" customHeight="1" x14ac:dyDescent="0.35">
      <c r="B23" s="385" t="s">
        <v>289</v>
      </c>
      <c r="C23" s="385"/>
      <c r="D23" s="385"/>
      <c r="E23" s="361">
        <f>IF(SUM($E$11:$F$21)=0,"-",SUM($E$11:$F$21))</f>
        <v>203</v>
      </c>
      <c r="F23" s="361"/>
      <c r="G23" s="361" t="str">
        <f>IF(SUM($G$11:$H$21)=0,"-",SUM($G$11:$H$21))</f>
        <v>-</v>
      </c>
      <c r="H23" s="361"/>
      <c r="I23" s="288" t="str">
        <f>IFERROR(G23/E23,"-")</f>
        <v>-</v>
      </c>
    </row>
    <row r="25" spans="1:13" ht="21" x14ac:dyDescent="0.35">
      <c r="B25" s="360" t="s">
        <v>284</v>
      </c>
      <c r="C25" s="360"/>
      <c r="D25" s="360"/>
      <c r="E25" s="360"/>
      <c r="F25" s="360"/>
      <c r="G25" s="360"/>
      <c r="H25" s="360"/>
      <c r="I25" s="360"/>
      <c r="K25" s="372" t="s">
        <v>295</v>
      </c>
      <c r="L25" s="372"/>
      <c r="M25" s="372"/>
    </row>
    <row r="26" spans="1:13" ht="10.5" customHeight="1" x14ac:dyDescent="0.25"/>
    <row r="27" spans="1:13" ht="15" customHeight="1" x14ac:dyDescent="0.25">
      <c r="B27" s="384" t="s">
        <v>287</v>
      </c>
      <c r="C27" s="384"/>
      <c r="D27" s="19" t="str">
        <f>IF(AND($D$30="-",$F$30="-"),"NO","SI")</f>
        <v>SI</v>
      </c>
      <c r="K27" s="384" t="s">
        <v>306</v>
      </c>
      <c r="L27" s="384"/>
      <c r="M27" s="19" t="str">
        <f>IF('7.-Informe de Accidentes'!$C$17="","NO","SI")</f>
        <v>NO</v>
      </c>
    </row>
    <row r="28" spans="1:13" ht="11.25" customHeight="1" x14ac:dyDescent="0.25"/>
    <row r="29" spans="1:13" ht="18.75" x14ac:dyDescent="0.3">
      <c r="B29" s="358"/>
      <c r="C29" s="359"/>
      <c r="D29" s="386" t="s">
        <v>153</v>
      </c>
      <c r="E29" s="386"/>
      <c r="F29" s="386" t="s">
        <v>151</v>
      </c>
      <c r="G29" s="386"/>
      <c r="H29" s="386"/>
      <c r="I29" s="386"/>
      <c r="K29" s="394" t="s">
        <v>296</v>
      </c>
      <c r="L29" s="394"/>
      <c r="M29" s="394"/>
    </row>
    <row r="30" spans="1:13" ht="18.75" x14ac:dyDescent="0.3">
      <c r="B30" s="386" t="s">
        <v>149</v>
      </c>
      <c r="C30" s="386"/>
      <c r="D30" s="388">
        <f>IF('9.-Anexo Veterinario'!$D$25:$E$25="","-",'9.-Anexo Veterinario'!$D$25:$E$25)</f>
        <v>0</v>
      </c>
      <c r="E30" s="388"/>
      <c r="F30" s="388">
        <f>IF('9.-Anexo Veterinario'!$F$25:$J$25="","-",'9.-Anexo Veterinario'!$F$25:$J$25)</f>
        <v>0</v>
      </c>
      <c r="G30" s="388"/>
      <c r="H30" s="388"/>
      <c r="I30" s="388"/>
      <c r="K30" s="383" t="str">
        <f>IF('7.-Informe de Accidentes'!C17="","",'7.-Informe de Accidentes'!C17)</f>
        <v/>
      </c>
      <c r="L30" s="383"/>
      <c r="M30" s="383"/>
    </row>
    <row r="31" spans="1:13" ht="18" customHeight="1" x14ac:dyDescent="0.3">
      <c r="B31" s="386" t="s">
        <v>288</v>
      </c>
      <c r="C31" s="386"/>
      <c r="D31" s="387" t="str">
        <f>CONCATENATE("BOVINOS:"," ",'9.-Anexo Veterinario'!$D$26,"//EQUINOS:"," ",'9.-Anexo Veterinario'!$F$26)</f>
        <v xml:space="preserve">BOVINOS: //EQUINOS: </v>
      </c>
      <c r="E31" s="387"/>
      <c r="F31" s="387"/>
      <c r="G31" s="387"/>
      <c r="H31" s="387"/>
      <c r="I31" s="387"/>
      <c r="K31" s="383" t="str">
        <f>IF('7.-Informe de Accidentes'!C18="","",'7.-Informe de Accidentes'!C18)</f>
        <v/>
      </c>
      <c r="L31" s="383"/>
      <c r="M31" s="383"/>
    </row>
    <row r="32" spans="1:13" ht="18.75" x14ac:dyDescent="0.3">
      <c r="B32" s="386"/>
      <c r="C32" s="386"/>
      <c r="D32" s="387"/>
      <c r="E32" s="387"/>
      <c r="F32" s="387"/>
      <c r="G32" s="387"/>
      <c r="H32" s="387"/>
      <c r="I32" s="387"/>
      <c r="K32" s="383" t="str">
        <f>IF('7.-Informe de Accidentes'!C19="","",'7.-Informe de Accidentes'!C19)</f>
        <v/>
      </c>
      <c r="L32" s="383"/>
      <c r="M32" s="383"/>
    </row>
    <row r="33" spans="2:13" ht="18.75" x14ac:dyDescent="0.3">
      <c r="B33" s="386"/>
      <c r="C33" s="386"/>
      <c r="D33" s="387"/>
      <c r="E33" s="387"/>
      <c r="F33" s="387"/>
      <c r="G33" s="387"/>
      <c r="H33" s="387"/>
      <c r="I33" s="387"/>
      <c r="K33" s="383" t="str">
        <f>IF('7.-Informe de Accidentes'!C20="","",'7.-Informe de Accidentes'!C20)</f>
        <v/>
      </c>
      <c r="L33" s="383"/>
      <c r="M33" s="383"/>
    </row>
    <row r="34" spans="2:13" ht="18.75" x14ac:dyDescent="0.3">
      <c r="B34" s="386"/>
      <c r="C34" s="386"/>
      <c r="D34" s="387"/>
      <c r="E34" s="387"/>
      <c r="F34" s="387"/>
      <c r="G34" s="387"/>
      <c r="H34" s="387"/>
      <c r="I34" s="387"/>
      <c r="K34" s="389" t="str">
        <f>IF('7.-Informe de Accidentes'!C21="","",'7.-Informe de Accidentes'!C21)</f>
        <v/>
      </c>
      <c r="L34" s="389"/>
      <c r="M34" s="389"/>
    </row>
    <row r="35" spans="2:13" ht="21" x14ac:dyDescent="0.35">
      <c r="B35" s="386"/>
      <c r="C35" s="386"/>
      <c r="D35" s="387"/>
      <c r="E35" s="387"/>
      <c r="F35" s="387"/>
      <c r="G35" s="387"/>
      <c r="H35" s="387"/>
      <c r="I35" s="387"/>
      <c r="K35" s="372" t="s">
        <v>307</v>
      </c>
      <c r="L35" s="372"/>
      <c r="M35" s="372"/>
    </row>
    <row r="36" spans="2:13" x14ac:dyDescent="0.25">
      <c r="B36" s="386"/>
      <c r="C36" s="386"/>
      <c r="D36" s="387"/>
      <c r="E36" s="387"/>
      <c r="F36" s="387"/>
      <c r="G36" s="387"/>
      <c r="H36" s="387"/>
      <c r="I36" s="387"/>
    </row>
    <row r="37" spans="2:13" ht="15.75" x14ac:dyDescent="0.25">
      <c r="B37" s="386"/>
      <c r="C37" s="386"/>
      <c r="D37" s="387"/>
      <c r="E37" s="387"/>
      <c r="F37" s="387"/>
      <c r="G37" s="387"/>
      <c r="H37" s="387"/>
      <c r="I37" s="387"/>
      <c r="K37" s="384" t="s">
        <v>308</v>
      </c>
      <c r="L37" s="384"/>
      <c r="M37" s="19" t="str">
        <f>IF('4.-Informe Disciplinario'!$B$9="","NO","SI")</f>
        <v>SI</v>
      </c>
    </row>
    <row r="38" spans="2:13" x14ac:dyDescent="0.25">
      <c r="B38" s="386"/>
      <c r="C38" s="386"/>
      <c r="D38" s="387"/>
      <c r="E38" s="387"/>
      <c r="F38" s="387"/>
      <c r="G38" s="387"/>
      <c r="H38" s="387"/>
      <c r="I38" s="387"/>
    </row>
    <row r="39" spans="2:13" x14ac:dyDescent="0.25">
      <c r="B39" s="290"/>
      <c r="C39" s="291"/>
      <c r="D39" s="291"/>
      <c r="E39" s="291"/>
      <c r="F39" s="291"/>
      <c r="G39" s="291"/>
      <c r="H39" s="291"/>
      <c r="I39" s="291"/>
    </row>
  </sheetData>
  <sheetProtection password="C9E5" sheet="1" objects="1" scenarios="1"/>
  <mergeCells count="68">
    <mergeCell ref="K33:M33"/>
    <mergeCell ref="K34:M34"/>
    <mergeCell ref="J12:K12"/>
    <mergeCell ref="J13:K13"/>
    <mergeCell ref="J14:K14"/>
    <mergeCell ref="J15:K15"/>
    <mergeCell ref="J16:K16"/>
    <mergeCell ref="J17:K17"/>
    <mergeCell ref="J18:K18"/>
    <mergeCell ref="J19:K19"/>
    <mergeCell ref="J20:K20"/>
    <mergeCell ref="J21:K21"/>
    <mergeCell ref="K27:L27"/>
    <mergeCell ref="K29:M29"/>
    <mergeCell ref="K30:M30"/>
    <mergeCell ref="K31:M31"/>
    <mergeCell ref="K32:M32"/>
    <mergeCell ref="B3:C3"/>
    <mergeCell ref="B4:C4"/>
    <mergeCell ref="B5:C5"/>
    <mergeCell ref="F3:H3"/>
    <mergeCell ref="B27:C27"/>
    <mergeCell ref="B23:D23"/>
    <mergeCell ref="B31:C38"/>
    <mergeCell ref="D31:I38"/>
    <mergeCell ref="F29:I29"/>
    <mergeCell ref="F30:I30"/>
    <mergeCell ref="D29:E29"/>
    <mergeCell ref="K35:M35"/>
    <mergeCell ref="K37:L37"/>
    <mergeCell ref="B30:C30"/>
    <mergeCell ref="D30:E30"/>
    <mergeCell ref="K25:M25"/>
    <mergeCell ref="J9:L9"/>
    <mergeCell ref="E11:F11"/>
    <mergeCell ref="G11:H11"/>
    <mergeCell ref="E12:F12"/>
    <mergeCell ref="G12:H12"/>
    <mergeCell ref="E9:I9"/>
    <mergeCell ref="E10:F10"/>
    <mergeCell ref="E16:F16"/>
    <mergeCell ref="G16:H16"/>
    <mergeCell ref="E21:F21"/>
    <mergeCell ref="G21:H21"/>
    <mergeCell ref="E17:F17"/>
    <mergeCell ref="G17:H17"/>
    <mergeCell ref="E18:F18"/>
    <mergeCell ref="G18:H18"/>
    <mergeCell ref="G5:H5"/>
    <mergeCell ref="B7:M7"/>
    <mergeCell ref="J11:K11"/>
    <mergeCell ref="J10:K10"/>
    <mergeCell ref="C9:D9"/>
    <mergeCell ref="G10:H10"/>
    <mergeCell ref="B29:C29"/>
    <mergeCell ref="E19:F19"/>
    <mergeCell ref="G19:H19"/>
    <mergeCell ref="E20:F20"/>
    <mergeCell ref="G20:H20"/>
    <mergeCell ref="B25:I25"/>
    <mergeCell ref="E23:F23"/>
    <mergeCell ref="G23:H23"/>
    <mergeCell ref="E15:F15"/>
    <mergeCell ref="G15:H15"/>
    <mergeCell ref="E13:F13"/>
    <mergeCell ref="G13:H13"/>
    <mergeCell ref="E14:F14"/>
    <mergeCell ref="G14:H14"/>
  </mergeCells>
  <pageMargins left="0.7" right="0.7" top="0.75" bottom="0.75" header="0.3" footer="0.3"/>
  <pageSetup scale="80" orientation="landscape" r:id="rId1"/>
  <ignoredErrors>
    <ignoredError sqref="D30 F30" unlockedFormula="1"/>
  </ignoredError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C000"/>
    <pageSetUpPr fitToPage="1"/>
  </sheetPr>
  <dimension ref="A1:S142"/>
  <sheetViews>
    <sheetView showGridLines="0" showRowColHeaders="0" showRuler="0" view="pageLayout" zoomScale="66" zoomScaleNormal="70" zoomScalePageLayoutView="66" workbookViewId="0">
      <selection activeCell="B8" sqref="B8"/>
    </sheetView>
  </sheetViews>
  <sheetFormatPr baseColWidth="10" defaultRowHeight="15" x14ac:dyDescent="0.25"/>
  <cols>
    <col min="2" max="2" width="35.42578125" customWidth="1"/>
    <col min="3" max="3" width="45" bestFit="1" customWidth="1"/>
    <col min="4" max="4" width="20.140625" customWidth="1"/>
    <col min="5" max="5" width="21.42578125" customWidth="1"/>
    <col min="6" max="6" width="17.42578125" customWidth="1"/>
    <col min="7" max="7" width="20.28515625" customWidth="1"/>
    <col min="11" max="11" width="11.42578125" hidden="1" customWidth="1"/>
    <col min="12" max="12" width="11.42578125" customWidth="1"/>
  </cols>
  <sheetData>
    <row r="1" spans="1:19" x14ac:dyDescent="0.25">
      <c r="A1" s="430"/>
      <c r="B1" s="431"/>
      <c r="C1" s="442" t="s">
        <v>210</v>
      </c>
      <c r="D1" s="443"/>
      <c r="E1" s="443"/>
      <c r="F1" s="443"/>
      <c r="G1" s="444"/>
      <c r="H1" s="438" t="s">
        <v>203</v>
      </c>
      <c r="I1" s="439"/>
      <c r="J1" s="106" t="s">
        <v>101</v>
      </c>
    </row>
    <row r="2" spans="1:19" x14ac:dyDescent="0.25">
      <c r="A2" s="432"/>
      <c r="B2" s="433"/>
      <c r="C2" s="445"/>
      <c r="D2" s="446"/>
      <c r="E2" s="446"/>
      <c r="F2" s="446"/>
      <c r="G2" s="447"/>
      <c r="H2" s="440" t="s">
        <v>204</v>
      </c>
      <c r="I2" s="441"/>
      <c r="J2" s="107">
        <v>8</v>
      </c>
    </row>
    <row r="3" spans="1:19" x14ac:dyDescent="0.25">
      <c r="A3" s="432"/>
      <c r="B3" s="433"/>
      <c r="C3" s="445"/>
      <c r="D3" s="446"/>
      <c r="E3" s="446"/>
      <c r="F3" s="446"/>
      <c r="G3" s="447"/>
      <c r="H3" s="440" t="s">
        <v>35</v>
      </c>
      <c r="I3" s="441"/>
      <c r="J3" s="108">
        <v>43145</v>
      </c>
    </row>
    <row r="4" spans="1:19" ht="15.75" thickBot="1" x14ac:dyDescent="0.3">
      <c r="A4" s="434"/>
      <c r="B4" s="435"/>
      <c r="C4" s="448"/>
      <c r="D4" s="449"/>
      <c r="E4" s="449"/>
      <c r="F4" s="449"/>
      <c r="G4" s="450"/>
      <c r="H4" s="436" t="s">
        <v>3</v>
      </c>
      <c r="I4" s="437"/>
      <c r="J4" s="109" t="s">
        <v>309</v>
      </c>
    </row>
    <row r="5" spans="1:19" ht="21" x14ac:dyDescent="0.25">
      <c r="A5" s="110"/>
      <c r="B5" s="110"/>
      <c r="C5" s="111"/>
      <c r="D5" s="111"/>
      <c r="E5" s="111"/>
      <c r="F5" s="111"/>
      <c r="G5" s="112"/>
      <c r="H5" s="113"/>
      <c r="I5" s="53"/>
      <c r="J5" s="53"/>
    </row>
    <row r="6" spans="1:19" ht="45" customHeight="1" x14ac:dyDescent="0.25">
      <c r="A6" s="451" t="s">
        <v>158</v>
      </c>
      <c r="B6" s="451"/>
      <c r="C6" s="451"/>
      <c r="D6" s="451"/>
      <c r="E6" s="451"/>
      <c r="F6" s="451"/>
      <c r="G6" s="451"/>
      <c r="H6" s="451"/>
      <c r="I6" s="451"/>
      <c r="J6" s="451"/>
    </row>
    <row r="7" spans="1:19" x14ac:dyDescent="0.25">
      <c r="A7" s="53"/>
      <c r="B7" s="53"/>
      <c r="C7" s="53"/>
      <c r="D7" s="53"/>
      <c r="E7" s="53"/>
      <c r="F7" s="53"/>
      <c r="G7" s="53"/>
      <c r="H7" s="53"/>
      <c r="I7" s="53"/>
      <c r="J7" s="53"/>
    </row>
    <row r="8" spans="1:19" ht="21" x14ac:dyDescent="0.35">
      <c r="A8" s="152" t="s">
        <v>111</v>
      </c>
      <c r="B8" s="322">
        <v>1</v>
      </c>
      <c r="G8" s="53"/>
      <c r="H8" s="53"/>
      <c r="I8" s="53"/>
      <c r="J8" s="53"/>
    </row>
    <row r="9" spans="1:19" ht="26.25" x14ac:dyDescent="0.4">
      <c r="A9" s="409" t="s">
        <v>19</v>
      </c>
      <c r="B9" s="409"/>
      <c r="C9" s="271" t="str">
        <f>VLOOKUP(B8,'2.-Desempeño Jurado'!C8:E11,2,0)</f>
        <v>Jorge Morales</v>
      </c>
      <c r="D9" s="409" t="s">
        <v>215</v>
      </c>
      <c r="E9" s="409"/>
      <c r="F9" s="409"/>
      <c r="G9" s="410" t="str">
        <f>IF(Portada!G10=0,"Dato extraído de la Portada",Portada!G10)</f>
        <v>Club Peñaflor Asociacion Melipilla</v>
      </c>
      <c r="H9" s="410"/>
      <c r="I9" s="410"/>
      <c r="J9" s="410"/>
    </row>
    <row r="10" spans="1:19" ht="26.25" x14ac:dyDescent="0.4">
      <c r="A10" s="409" t="s">
        <v>274</v>
      </c>
      <c r="B10" s="409"/>
      <c r="C10" s="271" t="str">
        <f>IF(Portada!G11=0,"Dato extraído de la Portada",Portada!G11)</f>
        <v>Interclubes en tres series</v>
      </c>
      <c r="D10" s="271"/>
      <c r="F10" s="272" t="s">
        <v>5</v>
      </c>
      <c r="G10" s="415" t="str">
        <f>IF(Portada!G9=0,"Dato extraído de la Portada",Portada!G9)</f>
        <v>29 Y 30 DE ENERO 2022</v>
      </c>
      <c r="H10" s="415"/>
      <c r="I10" s="415"/>
      <c r="J10" s="415"/>
    </row>
    <row r="11" spans="1:19" ht="15.75" thickBot="1" x14ac:dyDescent="0.3">
      <c r="A11" s="53"/>
      <c r="B11" s="53"/>
      <c r="C11" s="53"/>
      <c r="D11" s="176"/>
      <c r="E11" s="53"/>
      <c r="F11" s="53"/>
      <c r="G11" s="53"/>
      <c r="H11" s="53"/>
      <c r="I11" s="53"/>
      <c r="J11" s="53"/>
    </row>
    <row r="12" spans="1:19" ht="27.75" thickTop="1" thickBot="1" x14ac:dyDescent="0.3">
      <c r="A12" s="406" t="s">
        <v>234</v>
      </c>
      <c r="B12" s="406"/>
      <c r="C12" s="406"/>
      <c r="D12" s="406"/>
      <c r="E12" s="406"/>
      <c r="F12" s="406"/>
      <c r="G12" s="406"/>
      <c r="H12" s="406"/>
      <c r="I12" s="406"/>
      <c r="J12" s="406"/>
    </row>
    <row r="13" spans="1:19" ht="23.25" customHeight="1" thickTop="1" x14ac:dyDescent="0.35">
      <c r="A13" s="411" t="s">
        <v>40</v>
      </c>
      <c r="B13" s="411"/>
      <c r="C13" s="413">
        <f>HLOOKUP($B$8,'2.-Desempeño Jurado'!$L$33:$O$37,5,0)</f>
        <v>1</v>
      </c>
      <c r="D13" s="455" t="s">
        <v>273</v>
      </c>
      <c r="E13" s="455"/>
      <c r="F13" s="263">
        <f>IF('2.-Desempeño Jurado'!J43="si",25,21)</f>
        <v>25</v>
      </c>
      <c r="G13" s="265" t="str">
        <f>IF(OR('2.-Desempeño Jurado'!$J$43="",'2.-Desempeño Jurado'!$J$43="NO"),"No hubo Movimiento a la Rienda","Si hubo Movimiento a la Rienda")</f>
        <v>Si hubo Movimiento a la Rienda</v>
      </c>
      <c r="H13" s="130"/>
      <c r="I13" s="145"/>
      <c r="J13" s="145"/>
      <c r="K13" s="129"/>
    </row>
    <row r="14" spans="1:19" ht="18" customHeight="1" x14ac:dyDescent="0.3">
      <c r="A14" s="412"/>
      <c r="B14" s="412"/>
      <c r="C14" s="414">
        <f>HLOOKUP($B$8,'2.-Desempeño Jurado'!$L$33:$O$37,3,0)</f>
        <v>20</v>
      </c>
      <c r="D14" s="457" t="s">
        <v>182</v>
      </c>
      <c r="E14" s="457"/>
      <c r="F14" s="264">
        <f>HLOOKUP($B$8,'2.-Desempeño Jurado'!$L$33:$O$37,4,0)</f>
        <v>25</v>
      </c>
      <c r="G14" s="131"/>
      <c r="H14" s="131"/>
      <c r="I14" s="146"/>
      <c r="J14" s="146"/>
    </row>
    <row r="15" spans="1:19" ht="30" customHeight="1" x14ac:dyDescent="0.35">
      <c r="A15" s="114"/>
      <c r="B15" s="267" t="s">
        <v>82</v>
      </c>
      <c r="C15" s="268" t="str">
        <f>IF($C$13&gt;=80%,"Óptimo (80%-100%)",IF($C$13&gt;=50%,"Por mejorar (50%-79%)",IF($C$13&gt;=30%,"Bajo lo esperado (30%-49%)",IF($C$13&gt;0%,"Sin dominio o Deficiente (Inferior a 30%)","Este ítem se autocompleta al traspasar los datos a la planilla Excel"))))</f>
        <v>Óptimo (80%-100%)</v>
      </c>
      <c r="D15" s="254"/>
      <c r="E15" s="254"/>
      <c r="F15" s="254"/>
      <c r="G15" s="254"/>
      <c r="H15" s="254"/>
      <c r="I15" s="255"/>
      <c r="J15" s="255"/>
    </row>
    <row r="16" spans="1:19" ht="21" x14ac:dyDescent="0.25">
      <c r="A16" s="81"/>
      <c r="B16" s="256" t="s">
        <v>178</v>
      </c>
      <c r="C16" s="407" t="str">
        <f>IF($C$15="Este ítem se autocompleta al traspasar los datos a la planilla Excel","Este ítem se autocompleta al traspasar los datos a la planilla Excel",CONCATENATE("Del puntaje máximo a obtener, obtiene"," ",$F$14," ","puntos,"," ","de los cuales"," ",HLOOKUP($B$8,'2.-Desempeño Jurado'!$L$33:$O$37,2,0)," ","equivalen al 20% ponderado en Valores"," ","y"," ",HLOOKUP($B$8,'2.-Desempeño Jurado'!$L$33:$O$37,3,0)," ","equivalen al 80% ponderado en Desempeño Técnico. Por lo cual, la calificación simplemente representa el porcentaje que alcanzó del puntaje máximo.","
Para más información revise el Item III - Detalle de los Resultados -, Tabla 1."))</f>
        <v>Del puntaje máximo a obtener, obtiene 25 puntos, de los cuales 5 equivalen al 20% ponderado en Valores y 20 equivalen al 80% ponderado en Desempeño Técnico. Por lo cual, la calificación simplemente representa el porcentaje que alcanzó del puntaje máximo.
Para más información revise el Item III - Detalle de los Resultados -, Tabla 1.</v>
      </c>
      <c r="D16" s="407"/>
      <c r="E16" s="407"/>
      <c r="F16" s="407"/>
      <c r="G16" s="407"/>
      <c r="H16" s="407"/>
      <c r="I16" s="407"/>
      <c r="J16" s="407"/>
      <c r="K16" s="144"/>
      <c r="L16" s="144"/>
      <c r="M16" s="144"/>
      <c r="N16" s="144"/>
      <c r="O16" s="144"/>
      <c r="P16" s="144"/>
      <c r="Q16" s="144"/>
      <c r="R16" s="144"/>
      <c r="S16" s="144"/>
    </row>
    <row r="17" spans="1:19" ht="21" x14ac:dyDescent="0.35">
      <c r="A17" s="81"/>
      <c r="B17" s="128"/>
      <c r="C17" s="407"/>
      <c r="D17" s="407"/>
      <c r="E17" s="407"/>
      <c r="F17" s="407"/>
      <c r="G17" s="407"/>
      <c r="H17" s="407"/>
      <c r="I17" s="407"/>
      <c r="J17" s="407"/>
      <c r="K17" s="144"/>
      <c r="L17" s="144"/>
      <c r="M17" s="144"/>
      <c r="N17" s="144"/>
      <c r="O17" s="144"/>
      <c r="P17" s="144"/>
      <c r="Q17" s="144"/>
      <c r="R17" s="144"/>
      <c r="S17" s="144"/>
    </row>
    <row r="18" spans="1:19" ht="79.5" customHeight="1" thickBot="1" x14ac:dyDescent="0.4">
      <c r="A18" s="53"/>
      <c r="B18" s="128"/>
      <c r="C18" s="407"/>
      <c r="D18" s="407"/>
      <c r="E18" s="407"/>
      <c r="F18" s="407"/>
      <c r="G18" s="407"/>
      <c r="H18" s="407"/>
      <c r="I18" s="407"/>
      <c r="J18" s="407"/>
      <c r="K18" s="144"/>
      <c r="L18" s="144"/>
      <c r="M18" s="144"/>
      <c r="N18" s="144"/>
      <c r="O18" s="144"/>
      <c r="P18" s="144"/>
      <c r="Q18" s="144"/>
      <c r="R18" s="144"/>
      <c r="S18" s="144"/>
    </row>
    <row r="19" spans="1:19" ht="27.75" thickTop="1" thickBot="1" x14ac:dyDescent="0.3">
      <c r="A19" s="406" t="s">
        <v>235</v>
      </c>
      <c r="B19" s="406"/>
      <c r="C19" s="406"/>
      <c r="D19" s="406"/>
      <c r="E19" s="406"/>
      <c r="F19" s="406"/>
      <c r="G19" s="406"/>
      <c r="H19" s="406"/>
      <c r="I19" s="406"/>
      <c r="J19" s="406"/>
      <c r="K19" t="s">
        <v>214</v>
      </c>
    </row>
    <row r="20" spans="1:19" ht="51.75" customHeight="1" thickTop="1" x14ac:dyDescent="0.25">
      <c r="A20" s="454" t="s">
        <v>266</v>
      </c>
      <c r="B20" s="454"/>
      <c r="C20" s="452" t="str">
        <f>IF($K$20&gt;20,"Dominio Sobresaliente",IF($K$20&gt;15,"Dominio Total",IF($K$20&gt;10,"Dominio Regular o en vía de desarrollo",IF($K$20&gt;5,"Dominio Parcial",IF($K$20&gt;0,"Dominio Débil","Este ítem se autocompleta al traspasar los datos a la planilla Excel")))))</f>
        <v>Dominio Sobresaliente</v>
      </c>
      <c r="D20" s="452"/>
      <c r="E20" s="452"/>
      <c r="F20" s="452"/>
      <c r="G20" s="452"/>
      <c r="H20" s="452"/>
      <c r="I20" s="452"/>
      <c r="J20" s="452"/>
      <c r="K20">
        <f>HLOOKUP($B$8,'2.-Desempeño Jurado'!$L$33:$O$39,6,0)</f>
        <v>25</v>
      </c>
    </row>
    <row r="21" spans="1:19" x14ac:dyDescent="0.25">
      <c r="A21" s="407" t="str">
        <f>IF($C$20=Clasificación!$B$5,Clasificación!$G$5,IF(Retroalimentación!$C$20=Clasificación!$B$6,Clasificación!$G$6,IF(Retroalimentación!$C$20=Clasificación!$B$7,Clasificación!$G$7,IF(Retroalimentación!$C$20=Clasificación!$B$8,Clasificación!$G$8,IF(Retroalimentación!$C$20=Clasificación!$B$9,Clasificación!$G$9,"Este ítem se autocompleta al traspasar los datos a la planilla Excel")))))</f>
        <v>Destaca por su buen desempeño, mostrando un comportamiento general de calidad, y que como organización esperamos sea permanente y equilibrado en cada Rodeo, pudiendo adaptarse correctamente a las características físicas del recinto deportivo y de la competencia en general, cualidad que es de gran ayuda a la hora de desarrollar una labor acorde a la circunstancias.
Felicidades y a continuar con aquel desempeño con el que queremos destacar.</v>
      </c>
      <c r="B21" s="407"/>
      <c r="C21" s="407"/>
      <c r="D21" s="407"/>
      <c r="E21" s="407"/>
      <c r="F21" s="407"/>
      <c r="G21" s="407"/>
      <c r="H21" s="407"/>
      <c r="I21" s="407"/>
      <c r="J21" s="407"/>
    </row>
    <row r="22" spans="1:19" ht="130.5" customHeight="1" x14ac:dyDescent="0.25">
      <c r="A22" s="407"/>
      <c r="B22" s="407"/>
      <c r="C22" s="407"/>
      <c r="D22" s="407"/>
      <c r="E22" s="407"/>
      <c r="F22" s="407"/>
      <c r="G22" s="407"/>
      <c r="H22" s="407"/>
      <c r="I22" s="407"/>
      <c r="J22" s="407"/>
    </row>
    <row r="23" spans="1:19" ht="57.75" customHeight="1" x14ac:dyDescent="0.25">
      <c r="A23" s="453" t="s">
        <v>267</v>
      </c>
      <c r="B23" s="453"/>
      <c r="C23" s="456" t="str">
        <f>IF($K$23&gt;20,"Dominio Sobresaliente",IF($K$20&gt;15,"Dominio Total",IF($K$23&gt;10,"Dominio Regular o en vía de desarrollo",IF($K$23&gt;5,"Dominio Parcial",IF($K$23&gt;0,"Dominio Débil","Este ítem se autocompleta al traspasar los datos a la planilla Excel")))))</f>
        <v>Dominio Sobresaliente</v>
      </c>
      <c r="D23" s="456"/>
      <c r="E23" s="456"/>
      <c r="F23" s="456"/>
      <c r="G23" s="456"/>
      <c r="H23" s="456"/>
      <c r="I23" s="456"/>
      <c r="J23" s="456"/>
      <c r="K23">
        <f>HLOOKUP($B$8,'2.-Desempeño Jurado'!$L$33:$O$39,7,0)</f>
        <v>25</v>
      </c>
    </row>
    <row r="24" spans="1:19" x14ac:dyDescent="0.25">
      <c r="A24" s="407" t="str">
        <f>IF($C$23=Clasificación!$B$5,Clasificación!$G$5,IF(Retroalimentación!$C$23=Clasificación!$B$6,Clasificación!$G$6,IF(Retroalimentación!$C$23=Clasificación!$B$7,Clasificación!$G$7,IF(Retroalimentación!$C$23=Clasificación!$B$8,Clasificación!$G$8,IF(Retroalimentación!$C$23=Clasificación!$B$9,Clasificación!$G$9,"Este ítem se autocompleta al traspasar los datos a la planilla Excel")))))</f>
        <v>Destaca por su buen desempeño, mostrando un comportamiento general de calidad, y que como organización esperamos sea permanente y equilibrado en cada Rodeo, pudiendo adaptarse correctamente a las características físicas del recinto deportivo y de la competencia en general, cualidad que es de gran ayuda a la hora de desarrollar una labor acorde a la circunstancias.
Felicidades y a continuar con aquel desempeño con el que queremos destacar.</v>
      </c>
      <c r="B24" s="407"/>
      <c r="C24" s="407"/>
      <c r="D24" s="407"/>
      <c r="E24" s="407"/>
      <c r="F24" s="407"/>
      <c r="G24" s="407"/>
      <c r="H24" s="407"/>
      <c r="I24" s="407"/>
      <c r="J24" s="407"/>
    </row>
    <row r="25" spans="1:19" x14ac:dyDescent="0.25">
      <c r="A25" s="407"/>
      <c r="B25" s="407"/>
      <c r="C25" s="407"/>
      <c r="D25" s="407"/>
      <c r="E25" s="407"/>
      <c r="F25" s="407"/>
      <c r="G25" s="407"/>
      <c r="H25" s="407"/>
      <c r="I25" s="407"/>
      <c r="J25" s="407"/>
    </row>
    <row r="26" spans="1:19" x14ac:dyDescent="0.25">
      <c r="A26" s="407"/>
      <c r="B26" s="407"/>
      <c r="C26" s="407"/>
      <c r="D26" s="407"/>
      <c r="E26" s="407"/>
      <c r="F26" s="407"/>
      <c r="G26" s="407"/>
      <c r="H26" s="407"/>
      <c r="I26" s="407"/>
      <c r="J26" s="407"/>
    </row>
    <row r="27" spans="1:19" x14ac:dyDescent="0.25">
      <c r="A27" s="407"/>
      <c r="B27" s="407"/>
      <c r="C27" s="407"/>
      <c r="D27" s="407"/>
      <c r="E27" s="407"/>
      <c r="F27" s="407"/>
      <c r="G27" s="407"/>
      <c r="H27" s="407"/>
      <c r="I27" s="407"/>
      <c r="J27" s="407"/>
    </row>
    <row r="28" spans="1:19" x14ac:dyDescent="0.25">
      <c r="A28" s="407"/>
      <c r="B28" s="407"/>
      <c r="C28" s="407"/>
      <c r="D28" s="407"/>
      <c r="E28" s="407"/>
      <c r="F28" s="407"/>
      <c r="G28" s="407"/>
      <c r="H28" s="407"/>
      <c r="I28" s="407"/>
      <c r="J28" s="407"/>
    </row>
    <row r="29" spans="1:19" ht="93" customHeight="1" x14ac:dyDescent="0.25">
      <c r="A29" s="407"/>
      <c r="B29" s="407"/>
      <c r="C29" s="407"/>
      <c r="D29" s="407"/>
      <c r="E29" s="407"/>
      <c r="F29" s="407"/>
      <c r="G29" s="407"/>
      <c r="H29" s="407"/>
      <c r="I29" s="407"/>
      <c r="J29" s="407"/>
    </row>
    <row r="30" spans="1:19" ht="15.75" thickBot="1" x14ac:dyDescent="0.3">
      <c r="A30" s="53"/>
      <c r="B30" s="53"/>
      <c r="C30" s="53"/>
      <c r="D30" s="53"/>
      <c r="E30" s="53"/>
      <c r="F30" s="53"/>
      <c r="G30" s="53"/>
      <c r="H30" s="53"/>
      <c r="I30" s="53"/>
      <c r="J30" s="53"/>
    </row>
    <row r="31" spans="1:19" ht="42" customHeight="1" thickTop="1" x14ac:dyDescent="0.25">
      <c r="A31" s="404" t="s">
        <v>180</v>
      </c>
      <c r="B31" s="404"/>
      <c r="C31" s="404"/>
      <c r="D31" s="404"/>
      <c r="E31" s="404"/>
      <c r="F31" s="404"/>
      <c r="G31" s="404"/>
      <c r="H31" s="404"/>
      <c r="I31" s="404"/>
      <c r="J31" s="404"/>
    </row>
    <row r="32" spans="1:19" ht="25.5" customHeight="1" x14ac:dyDescent="0.25">
      <c r="A32" s="405"/>
      <c r="B32" s="405"/>
      <c r="C32" s="405"/>
      <c r="D32" s="405"/>
      <c r="E32" s="405"/>
      <c r="F32" s="405"/>
      <c r="G32" s="405"/>
      <c r="H32" s="405"/>
      <c r="I32" s="405"/>
      <c r="J32" s="405"/>
    </row>
    <row r="33" spans="1:10" x14ac:dyDescent="0.25">
      <c r="A33" s="79"/>
      <c r="B33" s="53"/>
      <c r="C33" s="53"/>
      <c r="D33" s="53"/>
      <c r="E33" s="53"/>
      <c r="F33" s="53"/>
      <c r="G33" s="53"/>
      <c r="H33" s="53"/>
      <c r="I33" s="53"/>
      <c r="J33" s="53"/>
    </row>
    <row r="34" spans="1:10" ht="24" customHeight="1" x14ac:dyDescent="0.25">
      <c r="A34" s="79"/>
      <c r="B34" s="115" t="s">
        <v>179</v>
      </c>
      <c r="C34" s="53"/>
      <c r="D34" s="53"/>
      <c r="E34" s="53"/>
      <c r="F34" s="53"/>
      <c r="G34" s="53"/>
      <c r="H34" s="53"/>
      <c r="I34" s="53"/>
      <c r="J34" s="53"/>
    </row>
    <row r="35" spans="1:10" ht="15.75" x14ac:dyDescent="0.25">
      <c r="A35" s="79"/>
      <c r="B35" s="116" t="s">
        <v>163</v>
      </c>
      <c r="C35" s="156" t="s">
        <v>20</v>
      </c>
      <c r="D35" s="397" t="s">
        <v>173</v>
      </c>
      <c r="E35" s="397"/>
      <c r="F35" s="397"/>
      <c r="G35" s="397"/>
      <c r="H35" s="397"/>
      <c r="I35" s="53"/>
      <c r="J35" s="53"/>
    </row>
    <row r="36" spans="1:10" ht="73.5" customHeight="1" x14ac:dyDescent="0.25">
      <c r="A36" s="79"/>
      <c r="B36" s="273" t="s">
        <v>162</v>
      </c>
      <c r="C36" s="258" t="s">
        <v>167</v>
      </c>
      <c r="D36" s="408" t="s">
        <v>225</v>
      </c>
      <c r="E36" s="408"/>
      <c r="F36" s="408"/>
      <c r="G36" s="408"/>
      <c r="H36" s="408"/>
      <c r="I36" s="53"/>
      <c r="J36" s="53"/>
    </row>
    <row r="37" spans="1:10" ht="78.75" customHeight="1" x14ac:dyDescent="0.25">
      <c r="A37" s="79"/>
      <c r="B37" s="274" t="s">
        <v>165</v>
      </c>
      <c r="C37" s="259" t="s">
        <v>24</v>
      </c>
      <c r="D37" s="395" t="s">
        <v>220</v>
      </c>
      <c r="E37" s="395"/>
      <c r="F37" s="395"/>
      <c r="G37" s="395"/>
      <c r="H37" s="395"/>
      <c r="I37" s="53"/>
      <c r="J37" s="53"/>
    </row>
    <row r="38" spans="1:10" ht="82.5" customHeight="1" x14ac:dyDescent="0.25">
      <c r="A38" s="53"/>
      <c r="B38" s="274" t="s">
        <v>164</v>
      </c>
      <c r="C38" s="260" t="s">
        <v>28</v>
      </c>
      <c r="D38" s="395" t="s">
        <v>226</v>
      </c>
      <c r="E38" s="395"/>
      <c r="F38" s="395"/>
      <c r="G38" s="395"/>
      <c r="H38" s="395"/>
      <c r="I38" s="53"/>
      <c r="J38" s="53"/>
    </row>
    <row r="39" spans="1:10" ht="96" customHeight="1" x14ac:dyDescent="0.25">
      <c r="A39" s="53"/>
      <c r="B39" s="275" t="s">
        <v>166</v>
      </c>
      <c r="C39" s="261" t="s">
        <v>29</v>
      </c>
      <c r="D39" s="396" t="s">
        <v>227</v>
      </c>
      <c r="E39" s="396"/>
      <c r="F39" s="396"/>
      <c r="G39" s="396"/>
      <c r="H39" s="396"/>
      <c r="I39" s="53"/>
      <c r="J39" s="53"/>
    </row>
    <row r="40" spans="1:10" ht="16.5" x14ac:dyDescent="0.25">
      <c r="A40" s="53"/>
      <c r="B40" s="173"/>
      <c r="C40" s="174"/>
      <c r="D40" s="175"/>
      <c r="E40" s="175"/>
      <c r="F40" s="175"/>
      <c r="G40" s="175"/>
      <c r="H40" s="175"/>
      <c r="I40" s="53"/>
      <c r="J40" s="53"/>
    </row>
    <row r="41" spans="1:10" ht="16.5" x14ac:dyDescent="0.25">
      <c r="A41" s="53"/>
      <c r="B41" s="173"/>
      <c r="C41" s="174"/>
      <c r="D41" s="175"/>
      <c r="E41" s="175"/>
      <c r="F41" s="175"/>
      <c r="G41" s="175"/>
      <c r="H41" s="175"/>
      <c r="I41" s="53"/>
      <c r="J41" s="53"/>
    </row>
    <row r="42" spans="1:10" ht="16.5" x14ac:dyDescent="0.25">
      <c r="A42" s="53"/>
      <c r="B42" s="173"/>
      <c r="C42" s="174"/>
      <c r="D42" s="175"/>
      <c r="E42" s="175"/>
      <c r="F42" s="175"/>
      <c r="G42" s="175"/>
      <c r="H42" s="175"/>
      <c r="I42" s="53"/>
      <c r="J42" s="53"/>
    </row>
    <row r="43" spans="1:10" ht="16.5" x14ac:dyDescent="0.25">
      <c r="A43" s="53"/>
      <c r="B43" s="173"/>
      <c r="C43" s="174"/>
      <c r="D43" s="175"/>
      <c r="E43" s="175"/>
      <c r="F43" s="175"/>
      <c r="G43" s="175"/>
      <c r="H43" s="175"/>
      <c r="I43" s="53"/>
      <c r="J43" s="53"/>
    </row>
    <row r="44" spans="1:10" ht="16.5" x14ac:dyDescent="0.25">
      <c r="A44" s="53"/>
      <c r="B44" s="173"/>
      <c r="C44" s="174"/>
      <c r="D44" s="175"/>
      <c r="E44" s="175"/>
      <c r="G44" s="175"/>
      <c r="H44" s="175"/>
      <c r="I44" s="53"/>
      <c r="J44" s="53"/>
    </row>
    <row r="45" spans="1:10" ht="16.5" x14ac:dyDescent="0.25">
      <c r="A45" s="53"/>
      <c r="B45" s="173"/>
      <c r="C45" s="174"/>
      <c r="D45" s="175"/>
      <c r="E45" s="175"/>
      <c r="H45" s="175"/>
      <c r="I45" s="53"/>
      <c r="J45" s="53"/>
    </row>
    <row r="46" spans="1:10" ht="16.5" x14ac:dyDescent="0.25">
      <c r="A46" s="53"/>
      <c r="B46" s="173"/>
      <c r="C46" s="174"/>
      <c r="D46" s="175"/>
      <c r="E46" s="175"/>
      <c r="F46" s="175"/>
      <c r="H46" s="175"/>
      <c r="I46" s="53"/>
      <c r="J46" s="53"/>
    </row>
    <row r="47" spans="1:10" ht="16.5" x14ac:dyDescent="0.25">
      <c r="A47" s="53"/>
      <c r="B47" s="173"/>
      <c r="C47" s="174"/>
      <c r="D47" s="175"/>
      <c r="E47" s="175"/>
      <c r="F47" s="175"/>
      <c r="G47" s="175"/>
      <c r="H47" s="175"/>
      <c r="I47" s="53"/>
      <c r="J47" s="53"/>
    </row>
    <row r="48" spans="1:10" ht="18.75" x14ac:dyDescent="0.3">
      <c r="A48" s="53"/>
      <c r="B48" s="173"/>
      <c r="C48" s="174"/>
      <c r="D48" s="175"/>
      <c r="E48" s="175"/>
      <c r="F48" s="417" t="s">
        <v>219</v>
      </c>
      <c r="G48" s="417"/>
      <c r="H48" s="417"/>
      <c r="I48" s="417"/>
      <c r="J48" s="417"/>
    </row>
    <row r="49" spans="1:10" ht="18.75" x14ac:dyDescent="0.3">
      <c r="A49" s="53"/>
      <c r="B49" s="173"/>
      <c r="C49" s="174"/>
      <c r="D49" s="175"/>
      <c r="E49" s="175"/>
      <c r="F49" s="416" t="s">
        <v>202</v>
      </c>
      <c r="G49" s="416"/>
      <c r="H49" s="416"/>
      <c r="I49" s="416"/>
      <c r="J49" s="416"/>
    </row>
    <row r="50" spans="1:10" ht="18.75" x14ac:dyDescent="0.3">
      <c r="A50" s="53"/>
      <c r="B50" s="173"/>
      <c r="C50" s="174"/>
      <c r="D50" s="175"/>
      <c r="E50" s="175"/>
      <c r="F50" s="402" t="s">
        <v>313</v>
      </c>
      <c r="G50" s="402"/>
      <c r="H50" s="402"/>
      <c r="I50" s="402"/>
      <c r="J50" s="402"/>
    </row>
    <row r="51" spans="1:10" ht="16.5" x14ac:dyDescent="0.25">
      <c r="A51" s="53"/>
      <c r="B51" s="173"/>
      <c r="C51" s="174"/>
      <c r="D51" s="175"/>
      <c r="E51" s="175"/>
    </row>
    <row r="52" spans="1:10" ht="16.5" x14ac:dyDescent="0.25">
      <c r="A52" s="53"/>
      <c r="B52" s="173"/>
      <c r="C52" s="174"/>
      <c r="D52" s="175"/>
      <c r="E52" s="175"/>
      <c r="F52" s="175"/>
      <c r="H52" s="175"/>
      <c r="I52" s="53"/>
      <c r="J52" s="53"/>
    </row>
    <row r="53" spans="1:10" ht="16.5" x14ac:dyDescent="0.25">
      <c r="A53" s="53"/>
      <c r="B53" s="173"/>
      <c r="C53" s="174"/>
      <c r="D53" s="175"/>
      <c r="E53" s="175"/>
      <c r="F53" s="175"/>
      <c r="G53" s="175"/>
      <c r="H53" s="175"/>
      <c r="I53" s="53"/>
      <c r="J53" s="53"/>
    </row>
    <row r="54" spans="1:10" ht="17.25" thickBot="1" x14ac:dyDescent="0.3">
      <c r="A54" s="53"/>
      <c r="B54" s="173"/>
      <c r="C54" s="174"/>
      <c r="D54" s="175"/>
      <c r="E54" s="175"/>
      <c r="F54" s="175"/>
      <c r="G54" s="175"/>
      <c r="H54" s="175"/>
      <c r="I54" s="53"/>
      <c r="J54" s="53"/>
    </row>
    <row r="55" spans="1:10" ht="27.75" thickTop="1" thickBot="1" x14ac:dyDescent="0.3">
      <c r="A55" s="406" t="s">
        <v>236</v>
      </c>
      <c r="B55" s="406"/>
      <c r="C55" s="406"/>
      <c r="D55" s="406"/>
      <c r="E55" s="406"/>
      <c r="F55" s="406"/>
      <c r="G55" s="406"/>
      <c r="H55" s="406"/>
      <c r="I55" s="406"/>
      <c r="J55" s="406"/>
    </row>
    <row r="56" spans="1:10" ht="15.75" thickTop="1" x14ac:dyDescent="0.25"/>
    <row r="60" spans="1:10" ht="20.25" x14ac:dyDescent="0.3">
      <c r="B60" s="257" t="s">
        <v>272</v>
      </c>
    </row>
    <row r="61" spans="1:10" ht="9.75" customHeight="1" x14ac:dyDescent="0.25">
      <c r="B61" s="32"/>
    </row>
    <row r="63" spans="1:10" ht="21" customHeight="1" x14ac:dyDescent="0.25">
      <c r="A63" t="s">
        <v>269</v>
      </c>
      <c r="G63" s="403" t="s">
        <v>322</v>
      </c>
      <c r="H63" s="403"/>
      <c r="I63" s="403"/>
      <c r="J63" s="403"/>
    </row>
    <row r="64" spans="1:10" x14ac:dyDescent="0.25">
      <c r="A64" s="168" t="s">
        <v>230</v>
      </c>
      <c r="B64" s="168" t="s">
        <v>265</v>
      </c>
      <c r="C64" s="169" t="s">
        <v>231</v>
      </c>
      <c r="G64" s="403"/>
      <c r="H64" s="403"/>
      <c r="I64" s="403"/>
      <c r="J64" s="403"/>
    </row>
    <row r="65" spans="1:10" x14ac:dyDescent="0.25">
      <c r="A65" s="172">
        <f>$C$13</f>
        <v>1</v>
      </c>
      <c r="B65" s="172">
        <f>IF($A$65&gt;=81%,0%,($C$65-$A$65))</f>
        <v>0</v>
      </c>
      <c r="C65" s="170">
        <v>0.8</v>
      </c>
      <c r="G65" s="403"/>
      <c r="H65" s="403"/>
      <c r="I65" s="403"/>
      <c r="J65" s="403"/>
    </row>
    <row r="66" spans="1:10" x14ac:dyDescent="0.25">
      <c r="G66" s="403"/>
      <c r="H66" s="403"/>
      <c r="I66" s="403"/>
      <c r="J66" s="403"/>
    </row>
    <row r="67" spans="1:10" x14ac:dyDescent="0.25">
      <c r="G67" s="403"/>
      <c r="H67" s="403"/>
      <c r="I67" s="403"/>
      <c r="J67" s="403"/>
    </row>
    <row r="68" spans="1:10" x14ac:dyDescent="0.25">
      <c r="A68" t="str">
        <f>IF($A$65&gt;=80%,C36,IF($A$65&gt;=50%,C37,IF($A$65&gt;=30%,C38,C39)))</f>
        <v>ÓPTIMO</v>
      </c>
      <c r="B68" s="253"/>
      <c r="C68" s="170"/>
      <c r="G68" s="403"/>
      <c r="H68" s="403"/>
      <c r="I68" s="403"/>
      <c r="J68" s="403"/>
    </row>
    <row r="69" spans="1:10" x14ac:dyDescent="0.25">
      <c r="G69" s="403"/>
      <c r="H69" s="403"/>
      <c r="I69" s="403"/>
      <c r="J69" s="403"/>
    </row>
    <row r="70" spans="1:10" x14ac:dyDescent="0.25">
      <c r="A70" t="s">
        <v>268</v>
      </c>
      <c r="G70" s="403"/>
      <c r="H70" s="403"/>
      <c r="I70" s="403"/>
      <c r="J70" s="403"/>
    </row>
    <row r="71" spans="1:10" x14ac:dyDescent="0.25">
      <c r="A71" s="168" t="s">
        <v>230</v>
      </c>
      <c r="B71" s="168" t="s">
        <v>275</v>
      </c>
      <c r="C71" s="169" t="s">
        <v>270</v>
      </c>
      <c r="G71" s="403"/>
      <c r="H71" s="403"/>
      <c r="I71" s="403"/>
      <c r="J71" s="403"/>
    </row>
    <row r="72" spans="1:10" x14ac:dyDescent="0.25">
      <c r="A72" s="172">
        <f>$C$13</f>
        <v>1</v>
      </c>
      <c r="B72" s="172">
        <f>($C$72-$A$72)</f>
        <v>0</v>
      </c>
      <c r="C72" s="170">
        <v>1</v>
      </c>
      <c r="G72" s="403"/>
      <c r="H72" s="403"/>
      <c r="I72" s="403"/>
      <c r="J72" s="403"/>
    </row>
    <row r="96" spans="2:2" ht="20.25" x14ac:dyDescent="0.3">
      <c r="B96" s="257" t="s">
        <v>271</v>
      </c>
    </row>
    <row r="97" spans="1:8" ht="18" x14ac:dyDescent="0.25">
      <c r="B97" s="32"/>
    </row>
    <row r="98" spans="1:8" ht="41.25" customHeight="1" x14ac:dyDescent="0.25">
      <c r="C98" s="1"/>
      <c r="D98" s="401" t="s">
        <v>257</v>
      </c>
      <c r="E98" s="401"/>
      <c r="F98" s="401"/>
      <c r="G98" s="401"/>
    </row>
    <row r="99" spans="1:8" ht="51" customHeight="1" thickBot="1" x14ac:dyDescent="0.3">
      <c r="A99" s="1"/>
      <c r="B99" s="238" t="s">
        <v>255</v>
      </c>
      <c r="C99" s="238" t="s">
        <v>228</v>
      </c>
      <c r="D99" s="244" t="s">
        <v>254</v>
      </c>
      <c r="E99" s="245" t="s">
        <v>253</v>
      </c>
      <c r="F99" s="262" t="s">
        <v>256</v>
      </c>
      <c r="G99" s="246" t="s">
        <v>258</v>
      </c>
    </row>
    <row r="100" spans="1:8" ht="21.75" thickTop="1" x14ac:dyDescent="0.35">
      <c r="B100" s="420" t="s">
        <v>242</v>
      </c>
      <c r="C100" s="239" t="s">
        <v>7</v>
      </c>
      <c r="D100" s="179">
        <f>HLOOKUP($B$8,'2.-Desempeño Jurado'!$L$18:$O$30,2,0)</f>
        <v>5</v>
      </c>
      <c r="E100" s="399">
        <f>HLOOKUP($B$8,'2.-Desempeño Jurado'!$L$33:$O$39,6,0)</f>
        <v>25</v>
      </c>
      <c r="F100" s="422">
        <v>0.2</v>
      </c>
      <c r="G100" s="426">
        <f>HLOOKUP($B$8,'2.-Desempeño Jurado'!$L$33:$O$39,2,0)</f>
        <v>5</v>
      </c>
    </row>
    <row r="101" spans="1:8" ht="21" x14ac:dyDescent="0.35">
      <c r="A101" s="1"/>
      <c r="B101" s="421"/>
      <c r="C101" s="240" t="s">
        <v>8</v>
      </c>
      <c r="D101" s="178">
        <f>HLOOKUP($B$8,'2.-Desempeño Jurado'!$L$18:$O$30,3,0)</f>
        <v>5</v>
      </c>
      <c r="E101" s="399">
        <f>HLOOKUP($B$8,'2.-Desempeño Jurado'!$L$18:$O$30,2,0)</f>
        <v>5</v>
      </c>
      <c r="F101" s="423"/>
      <c r="G101" s="426">
        <f>HLOOKUP($B$8,'2.-Desempeño Jurado'!$L$18:$O$30,2,0)</f>
        <v>5</v>
      </c>
    </row>
    <row r="102" spans="1:8" ht="21" x14ac:dyDescent="0.35">
      <c r="A102" s="1"/>
      <c r="B102" s="421"/>
      <c r="C102" s="241" t="s">
        <v>9</v>
      </c>
      <c r="D102" s="178">
        <f>HLOOKUP($B$8,'2.-Desempeño Jurado'!$L$18:$O$30,4,0)</f>
        <v>5</v>
      </c>
      <c r="E102" s="399">
        <f>HLOOKUP($B$8,'2.-Desempeño Jurado'!$L$18:$O$30,2,0)</f>
        <v>5</v>
      </c>
      <c r="F102" s="423"/>
      <c r="G102" s="426">
        <f>HLOOKUP($B$8,'2.-Desempeño Jurado'!$L$18:$O$30,2,0)</f>
        <v>5</v>
      </c>
    </row>
    <row r="103" spans="1:8" ht="21" x14ac:dyDescent="0.35">
      <c r="A103" s="1"/>
      <c r="B103" s="421"/>
      <c r="C103" s="241" t="s">
        <v>10</v>
      </c>
      <c r="D103" s="178">
        <f>HLOOKUP($B$8,'2.-Desempeño Jurado'!$L$18:$O$30,5,0)</f>
        <v>5</v>
      </c>
      <c r="E103" s="399">
        <f>HLOOKUP($B$8,'2.-Desempeño Jurado'!$L$18:$O$30,2,0)</f>
        <v>5</v>
      </c>
      <c r="F103" s="423"/>
      <c r="G103" s="426">
        <f>HLOOKUP($B$8,'2.-Desempeño Jurado'!$L$18:$O$30,2,0)</f>
        <v>5</v>
      </c>
    </row>
    <row r="104" spans="1:8" ht="21" x14ac:dyDescent="0.35">
      <c r="A104" s="1"/>
      <c r="B104" s="421"/>
      <c r="C104" s="242" t="s">
        <v>17</v>
      </c>
      <c r="D104" s="181">
        <f>HLOOKUP($B$8,'2.-Desempeño Jurado'!$L$18:$O$30,6,0)</f>
        <v>5</v>
      </c>
      <c r="E104" s="400">
        <f>HLOOKUP($B$8,'2.-Desempeño Jurado'!$L$18:$O$30,2,0)</f>
        <v>5</v>
      </c>
      <c r="F104" s="424"/>
      <c r="G104" s="427">
        <f>HLOOKUP($B$8,'2.-Desempeño Jurado'!$L$18:$O$30,2,0)</f>
        <v>5</v>
      </c>
    </row>
    <row r="105" spans="1:8" ht="21" x14ac:dyDescent="0.35">
      <c r="A105" s="1"/>
      <c r="B105" s="421" t="s">
        <v>241</v>
      </c>
      <c r="C105" s="243" t="s">
        <v>12</v>
      </c>
      <c r="D105" s="180">
        <f>HLOOKUP($B$8,'2.-Desempeño Jurado'!$L$18:$O$30,9,0)</f>
        <v>5</v>
      </c>
      <c r="E105" s="398">
        <f>HLOOKUP($B$8,'2.-Desempeño Jurado'!$L$33:$O$39,7,0)</f>
        <v>25</v>
      </c>
      <c r="F105" s="425">
        <v>0.8</v>
      </c>
      <c r="G105" s="428">
        <f>HLOOKUP($B$8,'2.-Desempeño Jurado'!$L$33:$O$39,3,0)</f>
        <v>20</v>
      </c>
    </row>
    <row r="106" spans="1:8" ht="21" x14ac:dyDescent="0.35">
      <c r="A106" s="1"/>
      <c r="B106" s="421"/>
      <c r="C106" s="241" t="s">
        <v>177</v>
      </c>
      <c r="D106" s="178">
        <f>HLOOKUP($B$8,'2.-Desempeño Jurado'!$L$18:$O$30,10,0)</f>
        <v>5</v>
      </c>
      <c r="E106" s="399">
        <f>HLOOKUP($B$8,'2.-Desempeño Jurado'!$L$18:$O$30,2,0)</f>
        <v>5</v>
      </c>
      <c r="F106" s="423"/>
      <c r="G106" s="426">
        <f>HLOOKUP($B$8,'2.-Desempeño Jurado'!$L$18:$O$30,2,0)</f>
        <v>5</v>
      </c>
      <c r="H106" s="1"/>
    </row>
    <row r="107" spans="1:8" ht="21" x14ac:dyDescent="0.35">
      <c r="A107" s="1"/>
      <c r="B107" s="421"/>
      <c r="C107" s="241" t="s">
        <v>181</v>
      </c>
      <c r="D107" s="178">
        <f>HLOOKUP($B$8,'2.-Desempeño Jurado'!$L$18:$O$30,11,0)</f>
        <v>5</v>
      </c>
      <c r="E107" s="399">
        <f>HLOOKUP($B$8,'2.-Desempeño Jurado'!$L$18:$O$30,2,0)</f>
        <v>5</v>
      </c>
      <c r="F107" s="423"/>
      <c r="G107" s="426">
        <f>HLOOKUP($B$8,'2.-Desempeño Jurado'!$L$18:$O$30,2,0)</f>
        <v>5</v>
      </c>
    </row>
    <row r="108" spans="1:8" ht="21" x14ac:dyDescent="0.35">
      <c r="A108" s="1"/>
      <c r="B108" s="421"/>
      <c r="C108" s="241" t="s">
        <v>15</v>
      </c>
      <c r="D108" s="178">
        <f>HLOOKUP($B$8,'2.-Desempeño Jurado'!$L$18:$O$30,12,0)</f>
        <v>5</v>
      </c>
      <c r="E108" s="399">
        <f>HLOOKUP($B$8,'2.-Desempeño Jurado'!$L$18:$O$30,2,0)</f>
        <v>5</v>
      </c>
      <c r="F108" s="423"/>
      <c r="G108" s="426">
        <f>HLOOKUP($B$8,'2.-Desempeño Jurado'!$L$18:$O$30,2,0)</f>
        <v>5</v>
      </c>
    </row>
    <row r="109" spans="1:8" ht="21" x14ac:dyDescent="0.35">
      <c r="A109" s="1"/>
      <c r="B109" s="421"/>
      <c r="C109" s="242" t="s">
        <v>16</v>
      </c>
      <c r="D109" s="181">
        <f>HLOOKUP($B$8,'2.-Desempeño Jurado'!$L$18:$O$30,13,0)</f>
        <v>5</v>
      </c>
      <c r="E109" s="400">
        <f>HLOOKUP($B$8,'2.-Desempeño Jurado'!$L$18:$O$30,2,0)</f>
        <v>5</v>
      </c>
      <c r="F109" s="424"/>
      <c r="G109" s="427">
        <f>HLOOKUP($B$8,'2.-Desempeño Jurado'!$L$18:$O$30,2,0)</f>
        <v>5</v>
      </c>
    </row>
    <row r="112" spans="1:8" ht="20.25" customHeight="1" x14ac:dyDescent="0.25">
      <c r="D112" s="418" t="s">
        <v>259</v>
      </c>
      <c r="E112" s="418"/>
      <c r="F112" s="419"/>
      <c r="G112" s="266">
        <f>$G$100+$G$105</f>
        <v>25</v>
      </c>
    </row>
    <row r="118" spans="1:9" ht="23.25" customHeight="1" x14ac:dyDescent="0.35">
      <c r="A118" s="342" t="s">
        <v>323</v>
      </c>
    </row>
    <row r="119" spans="1:9" ht="23.25" customHeight="1" x14ac:dyDescent="0.25">
      <c r="A119" s="429" t="s">
        <v>324</v>
      </c>
      <c r="B119" s="429"/>
      <c r="C119" s="429"/>
      <c r="D119" s="429"/>
      <c r="E119" s="429"/>
      <c r="F119" s="429"/>
      <c r="G119" s="429"/>
      <c r="H119" s="429"/>
      <c r="I119" s="429"/>
    </row>
    <row r="120" spans="1:9" x14ac:dyDescent="0.25">
      <c r="A120" s="429"/>
      <c r="B120" s="429"/>
      <c r="C120" s="429"/>
      <c r="D120" s="429"/>
      <c r="E120" s="429"/>
      <c r="F120" s="429"/>
      <c r="G120" s="429"/>
      <c r="H120" s="429"/>
      <c r="I120" s="429"/>
    </row>
    <row r="121" spans="1:9" x14ac:dyDescent="0.25">
      <c r="A121" s="429"/>
      <c r="B121" s="429"/>
      <c r="C121" s="429"/>
      <c r="D121" s="429"/>
      <c r="E121" s="429"/>
      <c r="F121" s="429"/>
      <c r="G121" s="429"/>
      <c r="H121" s="429"/>
      <c r="I121" s="429"/>
    </row>
    <row r="122" spans="1:9" x14ac:dyDescent="0.25">
      <c r="A122" s="429"/>
      <c r="B122" s="429"/>
      <c r="C122" s="429"/>
      <c r="D122" s="429"/>
      <c r="E122" s="429"/>
      <c r="F122" s="429"/>
      <c r="G122" s="429"/>
      <c r="H122" s="429"/>
      <c r="I122" s="429"/>
    </row>
    <row r="123" spans="1:9" x14ac:dyDescent="0.25">
      <c r="A123" s="429"/>
      <c r="B123" s="429"/>
      <c r="C123" s="429"/>
      <c r="D123" s="429"/>
      <c r="E123" s="429"/>
      <c r="F123" s="429"/>
      <c r="G123" s="429"/>
      <c r="H123" s="429"/>
      <c r="I123" s="429"/>
    </row>
    <row r="124" spans="1:9" x14ac:dyDescent="0.25">
      <c r="A124" s="429"/>
      <c r="B124" s="429"/>
      <c r="C124" s="429"/>
      <c r="D124" s="429"/>
      <c r="E124" s="429"/>
      <c r="F124" s="429"/>
      <c r="G124" s="429"/>
      <c r="H124" s="429"/>
      <c r="I124" s="429"/>
    </row>
    <row r="125" spans="1:9" x14ac:dyDescent="0.25">
      <c r="A125" s="429"/>
      <c r="B125" s="429"/>
      <c r="C125" s="429"/>
      <c r="D125" s="429"/>
      <c r="E125" s="429"/>
      <c r="F125" s="429"/>
      <c r="G125" s="429"/>
      <c r="H125" s="429"/>
      <c r="I125" s="429"/>
    </row>
    <row r="126" spans="1:9" x14ac:dyDescent="0.25">
      <c r="A126" s="429"/>
      <c r="B126" s="429"/>
      <c r="C126" s="429"/>
      <c r="D126" s="429"/>
      <c r="E126" s="429"/>
      <c r="F126" s="429"/>
      <c r="G126" s="429"/>
      <c r="H126" s="429"/>
      <c r="I126" s="429"/>
    </row>
    <row r="127" spans="1:9" x14ac:dyDescent="0.25">
      <c r="A127" s="429"/>
      <c r="B127" s="429"/>
      <c r="C127" s="429"/>
      <c r="D127" s="429"/>
      <c r="E127" s="429"/>
      <c r="F127" s="429"/>
      <c r="G127" s="429"/>
      <c r="H127" s="429"/>
      <c r="I127" s="429"/>
    </row>
    <row r="128" spans="1:9" x14ac:dyDescent="0.25">
      <c r="A128" s="429"/>
      <c r="B128" s="429"/>
      <c r="C128" s="429"/>
      <c r="D128" s="429"/>
      <c r="E128" s="429"/>
      <c r="F128" s="429"/>
      <c r="G128" s="429"/>
      <c r="H128" s="429"/>
      <c r="I128" s="429"/>
    </row>
    <row r="129" spans="1:10" x14ac:dyDescent="0.25">
      <c r="A129" s="429"/>
      <c r="B129" s="429"/>
      <c r="C129" s="429"/>
      <c r="D129" s="429"/>
      <c r="E129" s="429"/>
      <c r="F129" s="429"/>
      <c r="G129" s="429"/>
      <c r="H129" s="429"/>
      <c r="I129" s="429"/>
    </row>
    <row r="140" spans="1:10" ht="18.75" x14ac:dyDescent="0.3">
      <c r="F140" s="417" t="s">
        <v>219</v>
      </c>
      <c r="G140" s="417"/>
      <c r="H140" s="417"/>
      <c r="I140" s="417"/>
      <c r="J140" s="417"/>
    </row>
    <row r="141" spans="1:10" ht="18.75" x14ac:dyDescent="0.3">
      <c r="F141" s="416" t="s">
        <v>202</v>
      </c>
      <c r="G141" s="416"/>
      <c r="H141" s="416"/>
      <c r="I141" s="416"/>
      <c r="J141" s="416"/>
    </row>
    <row r="142" spans="1:10" ht="18.75" x14ac:dyDescent="0.3">
      <c r="F142" s="402" t="s">
        <v>313</v>
      </c>
      <c r="G142" s="402"/>
      <c r="H142" s="402"/>
      <c r="I142" s="402"/>
      <c r="J142" s="402"/>
    </row>
  </sheetData>
  <sheetProtection password="CA25" sheet="1" objects="1" scenarios="1"/>
  <mergeCells count="50">
    <mergeCell ref="F142:J142"/>
    <mergeCell ref="A1:B4"/>
    <mergeCell ref="H4:I4"/>
    <mergeCell ref="H1:I1"/>
    <mergeCell ref="H2:I2"/>
    <mergeCell ref="H3:I3"/>
    <mergeCell ref="C1:G4"/>
    <mergeCell ref="A6:J6"/>
    <mergeCell ref="C20:J20"/>
    <mergeCell ref="A23:B23"/>
    <mergeCell ref="A20:B20"/>
    <mergeCell ref="D13:E13"/>
    <mergeCell ref="A19:J19"/>
    <mergeCell ref="C23:J23"/>
    <mergeCell ref="C16:J18"/>
    <mergeCell ref="D14:E14"/>
    <mergeCell ref="F141:J141"/>
    <mergeCell ref="F48:J48"/>
    <mergeCell ref="F49:J49"/>
    <mergeCell ref="A55:J55"/>
    <mergeCell ref="D112:F112"/>
    <mergeCell ref="B100:B104"/>
    <mergeCell ref="B105:B109"/>
    <mergeCell ref="F100:F104"/>
    <mergeCell ref="F105:F109"/>
    <mergeCell ref="G100:G104"/>
    <mergeCell ref="G105:G109"/>
    <mergeCell ref="E100:E104"/>
    <mergeCell ref="F140:J140"/>
    <mergeCell ref="A119:I129"/>
    <mergeCell ref="D9:F9"/>
    <mergeCell ref="G9:J9"/>
    <mergeCell ref="A13:B14"/>
    <mergeCell ref="C13:C14"/>
    <mergeCell ref="A9:B9"/>
    <mergeCell ref="G10:J10"/>
    <mergeCell ref="A10:B10"/>
    <mergeCell ref="A31:J32"/>
    <mergeCell ref="A12:J12"/>
    <mergeCell ref="A21:J22"/>
    <mergeCell ref="A24:J29"/>
    <mergeCell ref="D36:H36"/>
    <mergeCell ref="D37:H37"/>
    <mergeCell ref="D38:H38"/>
    <mergeCell ref="D39:H39"/>
    <mergeCell ref="D35:H35"/>
    <mergeCell ref="E105:E109"/>
    <mergeCell ref="D98:G98"/>
    <mergeCell ref="F50:J50"/>
    <mergeCell ref="G63:J72"/>
  </mergeCells>
  <conditionalFormatting sqref="C10">
    <cfRule type="expression" dxfId="4" priority="7">
      <formula>$C10="Dato extraído de la portada"</formula>
    </cfRule>
    <cfRule type="expression" dxfId="3" priority="8">
      <formula>#REF!="dato extraído de la portada"</formula>
    </cfRule>
  </conditionalFormatting>
  <conditionalFormatting sqref="G9:G10">
    <cfRule type="expression" dxfId="2" priority="10">
      <formula>$G9="dato extraído de la portada"</formula>
    </cfRule>
  </conditionalFormatting>
  <dataValidations count="1">
    <dataValidation allowBlank="1" showInputMessage="1" showErrorMessage="1" prompt="Agregar Número del Jurado" sqref="B8" xr:uid="{00000000-0002-0000-0200-000000000000}"/>
  </dataValidations>
  <hyperlinks>
    <hyperlink ref="F141" r:id="rId1" xr:uid="{00000000-0004-0000-0200-000000000000}"/>
    <hyperlink ref="F49" r:id="rId2" xr:uid="{00000000-0004-0000-0200-000001000000}"/>
    <hyperlink ref="F50" r:id="rId3" xr:uid="{00000000-0004-0000-0200-000002000000}"/>
    <hyperlink ref="F142" r:id="rId4" xr:uid="{00000000-0004-0000-0200-000003000000}"/>
  </hyperlinks>
  <pageMargins left="0.3817090395480226" right="0.7" top="0.75" bottom="0.75" header="0.3" footer="0.3"/>
  <pageSetup scale="46" fitToHeight="0" orientation="portrait" r:id="rId5"/>
  <drawing r:id="rId6"/>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0000"/>
    <pageSetUpPr fitToPage="1"/>
  </sheetPr>
  <dimension ref="A1:Q31"/>
  <sheetViews>
    <sheetView showGridLines="0" tabSelected="1" zoomScale="80" zoomScaleNormal="80" workbookViewId="0">
      <selection activeCell="G19" sqref="G19:I19"/>
    </sheetView>
  </sheetViews>
  <sheetFormatPr baseColWidth="10" defaultColWidth="0" defaultRowHeight="15" zeroHeight="1" x14ac:dyDescent="0.25"/>
  <cols>
    <col min="1" max="2" width="11.42578125" customWidth="1"/>
    <col min="3" max="3" width="8.85546875" customWidth="1"/>
    <col min="4" max="4" width="11.42578125" customWidth="1"/>
    <col min="5" max="5" width="5.140625" customWidth="1"/>
    <col min="6" max="6" width="2" customWidth="1"/>
    <col min="7" max="8" width="11.42578125" customWidth="1"/>
    <col min="9" max="9" width="12.7109375" customWidth="1"/>
    <col min="10" max="10" width="7" customWidth="1"/>
    <col min="11" max="11" width="11.42578125" customWidth="1"/>
    <col min="12" max="12" width="14" customWidth="1"/>
    <col min="13" max="13" width="14.42578125" customWidth="1"/>
    <col min="14" max="14" width="11.42578125" customWidth="1"/>
    <col min="15" max="17" width="0" hidden="1" customWidth="1"/>
    <col min="18" max="16384" width="11.42578125" hidden="1"/>
  </cols>
  <sheetData>
    <row r="1" spans="2:17" ht="15" customHeight="1" x14ac:dyDescent="0.5">
      <c r="B1" s="9"/>
      <c r="C1" s="9"/>
      <c r="E1" s="28"/>
      <c r="F1" s="28"/>
      <c r="G1" s="28"/>
      <c r="H1" s="28"/>
      <c r="I1" s="28"/>
      <c r="J1" s="28"/>
      <c r="K1" s="28"/>
      <c r="L1" s="28"/>
      <c r="M1" s="28"/>
      <c r="N1" s="1"/>
      <c r="O1" s="23"/>
      <c r="P1" s="23"/>
      <c r="Q1" s="23"/>
    </row>
    <row r="2" spans="2:17" ht="15" customHeight="1" x14ac:dyDescent="0.5">
      <c r="B2" s="467" t="s">
        <v>133</v>
      </c>
      <c r="C2" s="467"/>
      <c r="D2" s="467"/>
      <c r="E2" s="467"/>
      <c r="F2" s="467"/>
      <c r="G2" s="467"/>
      <c r="H2" s="467"/>
      <c r="I2" s="467"/>
      <c r="J2" s="467"/>
      <c r="K2" s="467"/>
      <c r="L2" s="467"/>
      <c r="M2" s="467"/>
      <c r="N2" s="1"/>
      <c r="O2" s="23"/>
      <c r="P2" s="23"/>
      <c r="Q2" s="23"/>
    </row>
    <row r="3" spans="2:17" ht="15" customHeight="1" x14ac:dyDescent="0.5">
      <c r="B3" s="467"/>
      <c r="C3" s="467"/>
      <c r="D3" s="467"/>
      <c r="E3" s="467"/>
      <c r="F3" s="467"/>
      <c r="G3" s="467"/>
      <c r="H3" s="467"/>
      <c r="I3" s="467"/>
      <c r="J3" s="467"/>
      <c r="K3" s="467"/>
      <c r="L3" s="467"/>
      <c r="M3" s="467"/>
      <c r="N3" s="1"/>
      <c r="O3" s="23"/>
      <c r="P3" s="23"/>
      <c r="Q3" s="23"/>
    </row>
    <row r="4" spans="2:17" ht="21" customHeight="1" x14ac:dyDescent="0.5">
      <c r="B4" s="467"/>
      <c r="C4" s="467"/>
      <c r="D4" s="467"/>
      <c r="E4" s="467"/>
      <c r="F4" s="467"/>
      <c r="G4" s="467"/>
      <c r="H4" s="467"/>
      <c r="I4" s="467"/>
      <c r="J4" s="467"/>
      <c r="K4" s="467"/>
      <c r="L4" s="467"/>
      <c r="M4" s="467"/>
      <c r="N4" s="1"/>
      <c r="O4" s="23"/>
      <c r="P4" s="23"/>
      <c r="Q4" s="23"/>
    </row>
    <row r="5" spans="2:17" ht="15" customHeight="1" x14ac:dyDescent="0.5">
      <c r="B5" s="26"/>
      <c r="C5" s="26"/>
      <c r="D5" s="26"/>
      <c r="E5" s="26"/>
      <c r="F5" s="29"/>
      <c r="G5" s="29"/>
      <c r="H5" s="29"/>
      <c r="I5" s="29"/>
      <c r="J5" s="27"/>
      <c r="K5" s="27"/>
      <c r="L5" s="27"/>
      <c r="M5" s="23"/>
      <c r="N5" s="23"/>
      <c r="O5" s="23"/>
      <c r="P5" s="23"/>
      <c r="Q5" s="23"/>
    </row>
    <row r="6" spans="2:17" ht="15" customHeight="1" x14ac:dyDescent="0.5">
      <c r="B6" s="26"/>
      <c r="C6" s="26"/>
      <c r="D6" s="26"/>
      <c r="E6" s="26"/>
      <c r="F6" s="26"/>
      <c r="G6" s="27"/>
      <c r="H6" s="469" t="s">
        <v>106</v>
      </c>
      <c r="I6" s="469"/>
      <c r="J6" s="469"/>
      <c r="K6" s="468"/>
      <c r="L6" s="468"/>
      <c r="M6" s="468"/>
      <c r="N6" s="23"/>
      <c r="O6" s="23"/>
      <c r="P6" s="23"/>
      <c r="Q6" s="23"/>
    </row>
    <row r="7" spans="2:17" ht="15.75" thickBot="1" x14ac:dyDescent="0.3">
      <c r="B7" s="26"/>
      <c r="C7" s="26"/>
      <c r="D7" s="26"/>
      <c r="E7" s="26"/>
      <c r="F7" s="26"/>
      <c r="G7" s="26"/>
      <c r="H7" s="26"/>
      <c r="I7" s="26"/>
      <c r="J7" s="26"/>
      <c r="K7" s="26"/>
      <c r="L7" s="26"/>
    </row>
    <row r="8" spans="2:17" ht="21" thickBot="1" x14ac:dyDescent="0.3">
      <c r="B8" s="463" t="s">
        <v>83</v>
      </c>
      <c r="C8" s="464"/>
      <c r="D8" s="464"/>
      <c r="E8" s="464"/>
      <c r="F8" s="464"/>
      <c r="G8" s="464"/>
      <c r="H8" s="464"/>
      <c r="I8" s="464"/>
      <c r="J8" s="464"/>
      <c r="K8" s="464"/>
      <c r="L8" s="464"/>
      <c r="M8" s="465"/>
    </row>
    <row r="9" spans="2:17" ht="33" customHeight="1" x14ac:dyDescent="0.25">
      <c r="B9" s="462" t="s">
        <v>100</v>
      </c>
      <c r="C9" s="462"/>
      <c r="D9" s="462"/>
      <c r="E9" s="462"/>
      <c r="F9" s="84" t="s">
        <v>99</v>
      </c>
      <c r="G9" s="472" t="s">
        <v>336</v>
      </c>
      <c r="H9" s="472"/>
      <c r="I9" s="472"/>
      <c r="J9" s="472"/>
      <c r="K9" s="472"/>
      <c r="L9" s="472"/>
      <c r="M9" s="26"/>
    </row>
    <row r="10" spans="2:17" ht="33" customHeight="1" x14ac:dyDescent="0.25">
      <c r="B10" s="462" t="s">
        <v>96</v>
      </c>
      <c r="C10" s="462"/>
      <c r="D10" s="462"/>
      <c r="E10" s="462"/>
      <c r="F10" s="84" t="s">
        <v>99</v>
      </c>
      <c r="G10" s="470" t="s">
        <v>337</v>
      </c>
      <c r="H10" s="470"/>
      <c r="I10" s="470"/>
      <c r="J10" s="470"/>
      <c r="K10" s="470"/>
      <c r="L10" s="470"/>
      <c r="M10" s="26"/>
    </row>
    <row r="11" spans="2:17" ht="33" customHeight="1" x14ac:dyDescent="0.25">
      <c r="B11" s="462" t="s">
        <v>274</v>
      </c>
      <c r="C11" s="462"/>
      <c r="D11" s="462"/>
      <c r="E11" s="462"/>
      <c r="F11" s="84" t="s">
        <v>99</v>
      </c>
      <c r="G11" s="471" t="s">
        <v>338</v>
      </c>
      <c r="H11" s="471"/>
      <c r="I11" s="471"/>
      <c r="J11" s="471"/>
      <c r="K11" s="471"/>
      <c r="L11" s="471"/>
      <c r="M11" s="26"/>
    </row>
    <row r="12" spans="2:17" x14ac:dyDescent="0.25">
      <c r="B12" s="26"/>
      <c r="C12" s="26"/>
      <c r="D12" s="26"/>
      <c r="E12" s="26"/>
      <c r="F12" s="26"/>
      <c r="G12" s="26"/>
      <c r="H12" s="26"/>
      <c r="I12" s="26"/>
      <c r="J12" s="26"/>
      <c r="K12" s="26"/>
      <c r="L12" s="26"/>
      <c r="M12" s="26"/>
    </row>
    <row r="13" spans="2:17" x14ac:dyDescent="0.25">
      <c r="B13" s="26"/>
      <c r="C13" s="26"/>
      <c r="D13" s="26"/>
      <c r="E13" s="26"/>
      <c r="F13" s="26"/>
      <c r="G13" s="26"/>
      <c r="H13" s="26"/>
      <c r="I13" s="26"/>
      <c r="J13" s="26"/>
      <c r="K13" s="26"/>
      <c r="L13" s="26"/>
    </row>
    <row r="14" spans="2:17" ht="15.75" thickBot="1" x14ac:dyDescent="0.3">
      <c r="B14" s="26"/>
      <c r="C14" s="26"/>
      <c r="D14" s="26"/>
      <c r="E14" s="26"/>
      <c r="F14" s="26"/>
      <c r="G14" s="26"/>
      <c r="H14" s="26"/>
      <c r="I14" s="26"/>
      <c r="J14" s="26"/>
      <c r="K14" s="26"/>
      <c r="L14" s="26"/>
    </row>
    <row r="15" spans="2:17" ht="21" thickBot="1" x14ac:dyDescent="0.3">
      <c r="B15" s="463" t="s">
        <v>84</v>
      </c>
      <c r="C15" s="464"/>
      <c r="D15" s="464"/>
      <c r="E15" s="464"/>
      <c r="F15" s="464"/>
      <c r="G15" s="464"/>
      <c r="H15" s="464"/>
      <c r="I15" s="464"/>
      <c r="J15" s="464"/>
      <c r="K15" s="464"/>
      <c r="L15" s="464"/>
      <c r="M15" s="465"/>
    </row>
    <row r="16" spans="2:17" ht="33" customHeight="1" x14ac:dyDescent="0.25">
      <c r="B16" s="466" t="s">
        <v>97</v>
      </c>
      <c r="C16" s="466"/>
      <c r="D16" s="466"/>
      <c r="E16" s="466"/>
      <c r="F16" s="85" t="s">
        <v>99</v>
      </c>
      <c r="G16" s="461" t="s">
        <v>331</v>
      </c>
      <c r="H16" s="461"/>
      <c r="I16" s="461"/>
      <c r="J16" s="461"/>
      <c r="K16" s="461"/>
      <c r="L16" s="461"/>
      <c r="M16" s="26"/>
    </row>
    <row r="17" spans="2:13" ht="33" customHeight="1" x14ac:dyDescent="0.25">
      <c r="B17" s="459" t="s">
        <v>98</v>
      </c>
      <c r="C17" s="459"/>
      <c r="D17" s="459"/>
      <c r="E17" s="459"/>
      <c r="F17" s="85" t="s">
        <v>99</v>
      </c>
      <c r="G17" s="460" t="s">
        <v>339</v>
      </c>
      <c r="H17" s="460"/>
      <c r="I17" s="460"/>
      <c r="J17" s="460"/>
      <c r="K17" s="460"/>
      <c r="L17" s="460"/>
      <c r="M17" s="26"/>
    </row>
    <row r="18" spans="2:13" ht="6" customHeight="1" x14ac:dyDescent="0.25">
      <c r="B18" s="26"/>
      <c r="C18" s="26"/>
      <c r="D18" s="26"/>
      <c r="E18" s="26"/>
      <c r="F18" s="26"/>
      <c r="G18" s="26"/>
      <c r="H18" s="26"/>
      <c r="I18" s="26"/>
      <c r="J18" s="26"/>
      <c r="K18" s="26"/>
      <c r="L18" s="86"/>
      <c r="M18" s="26"/>
    </row>
    <row r="19" spans="2:13" ht="33" customHeight="1" x14ac:dyDescent="0.25">
      <c r="B19" s="459" t="s">
        <v>112</v>
      </c>
      <c r="C19" s="459"/>
      <c r="D19" s="459"/>
      <c r="E19" s="459"/>
      <c r="F19" s="85" t="s">
        <v>99</v>
      </c>
      <c r="G19" s="461" t="s">
        <v>340</v>
      </c>
      <c r="H19" s="461"/>
      <c r="I19" s="461"/>
      <c r="J19" s="88" t="s">
        <v>111</v>
      </c>
      <c r="K19" s="461"/>
      <c r="L19" s="461"/>
      <c r="M19" s="26"/>
    </row>
    <row r="20" spans="2:13" x14ac:dyDescent="0.25">
      <c r="B20" s="26"/>
      <c r="C20" s="26"/>
      <c r="D20" s="26"/>
      <c r="E20" s="26"/>
      <c r="F20" s="26"/>
      <c r="G20" s="26"/>
      <c r="H20" s="26"/>
      <c r="I20" s="87"/>
      <c r="J20" s="26"/>
      <c r="K20" s="26"/>
      <c r="L20" s="26"/>
      <c r="M20" s="26"/>
    </row>
    <row r="21" spans="2:13" x14ac:dyDescent="0.25">
      <c r="B21" s="26"/>
      <c r="C21" s="26"/>
      <c r="D21" s="26"/>
      <c r="E21" s="26"/>
      <c r="F21" s="26"/>
      <c r="G21" s="26"/>
      <c r="H21" s="26"/>
      <c r="I21" s="26"/>
      <c r="J21" s="26"/>
      <c r="K21" s="26"/>
      <c r="L21" s="26"/>
      <c r="M21" s="26"/>
    </row>
    <row r="22" spans="2:13" x14ac:dyDescent="0.25">
      <c r="B22" s="89" t="s">
        <v>206</v>
      </c>
      <c r="C22" s="26"/>
      <c r="D22" s="26"/>
      <c r="E22" s="26"/>
      <c r="F22" s="26"/>
      <c r="G22" s="26"/>
      <c r="H22" s="26"/>
      <c r="I22" s="26"/>
      <c r="J22" s="26"/>
      <c r="K22" s="26"/>
      <c r="L22" s="26"/>
    </row>
    <row r="23" spans="2:13" x14ac:dyDescent="0.25">
      <c r="B23" s="26" t="s">
        <v>205</v>
      </c>
      <c r="C23" s="26"/>
      <c r="D23" s="26"/>
      <c r="E23" s="26"/>
      <c r="F23" s="26"/>
      <c r="G23" s="26"/>
      <c r="H23" s="26"/>
      <c r="I23" s="26"/>
      <c r="J23" s="26"/>
      <c r="K23" s="26"/>
      <c r="L23" s="26"/>
    </row>
    <row r="24" spans="2:13" ht="17.25" customHeight="1" x14ac:dyDescent="0.25">
      <c r="B24" s="89" t="s">
        <v>161</v>
      </c>
      <c r="C24" s="26"/>
      <c r="D24" s="26"/>
      <c r="E24" s="26"/>
      <c r="F24" s="26"/>
      <c r="G24" s="26"/>
      <c r="H24" s="26"/>
      <c r="I24" s="26"/>
      <c r="J24" s="26"/>
      <c r="K24" s="26"/>
      <c r="L24" s="26"/>
    </row>
    <row r="25" spans="2:13" ht="15" customHeight="1" x14ac:dyDescent="0.25">
      <c r="B25" s="458" t="s">
        <v>249</v>
      </c>
      <c r="C25" s="458"/>
      <c r="D25" s="458"/>
      <c r="E25" s="458"/>
      <c r="F25" s="458"/>
      <c r="G25" s="458"/>
      <c r="H25" s="458"/>
      <c r="I25" s="458"/>
      <c r="J25" s="458"/>
      <c r="K25" s="458"/>
      <c r="L25" s="458"/>
      <c r="M25" s="458"/>
    </row>
    <row r="26" spans="2:13" x14ac:dyDescent="0.25">
      <c r="B26" s="458"/>
      <c r="C26" s="458"/>
      <c r="D26" s="458"/>
      <c r="E26" s="458"/>
      <c r="F26" s="458"/>
      <c r="G26" s="458"/>
      <c r="H26" s="458"/>
      <c r="I26" s="458"/>
      <c r="J26" s="458"/>
      <c r="K26" s="458"/>
      <c r="L26" s="458"/>
      <c r="M26" s="458"/>
    </row>
    <row r="27" spans="2:13" x14ac:dyDescent="0.25">
      <c r="B27" s="458"/>
      <c r="C27" s="458"/>
      <c r="D27" s="458"/>
      <c r="E27" s="458"/>
      <c r="F27" s="458"/>
      <c r="G27" s="458"/>
      <c r="H27" s="458"/>
      <c r="I27" s="458"/>
      <c r="J27" s="458"/>
      <c r="K27" s="458"/>
      <c r="L27" s="458"/>
      <c r="M27" s="458"/>
    </row>
    <row r="28" spans="2:13" x14ac:dyDescent="0.25">
      <c r="B28" s="458"/>
      <c r="C28" s="458"/>
      <c r="D28" s="458"/>
      <c r="E28" s="458"/>
      <c r="F28" s="458"/>
      <c r="G28" s="458"/>
      <c r="H28" s="458"/>
      <c r="I28" s="458"/>
      <c r="J28" s="458"/>
      <c r="K28" s="458"/>
      <c r="L28" s="458"/>
      <c r="M28" s="458"/>
    </row>
    <row r="29" spans="2:13" ht="40.5" customHeight="1" x14ac:dyDescent="0.25">
      <c r="B29" s="458"/>
      <c r="C29" s="458"/>
      <c r="D29" s="458"/>
      <c r="E29" s="458"/>
      <c r="F29" s="458"/>
      <c r="G29" s="458"/>
      <c r="H29" s="458"/>
      <c r="I29" s="458"/>
      <c r="J29" s="458"/>
      <c r="K29" s="458"/>
      <c r="L29" s="458"/>
      <c r="M29" s="458"/>
    </row>
    <row r="30" spans="2:13" x14ac:dyDescent="0.25">
      <c r="B30" s="24" t="s">
        <v>207</v>
      </c>
    </row>
    <row r="31" spans="2:13" x14ac:dyDescent="0.25"/>
  </sheetData>
  <sheetProtection password="CA25" sheet="1" selectLockedCells="1"/>
  <mergeCells count="19">
    <mergeCell ref="B2:M4"/>
    <mergeCell ref="K6:M6"/>
    <mergeCell ref="H6:J6"/>
    <mergeCell ref="G10:L10"/>
    <mergeCell ref="G11:L11"/>
    <mergeCell ref="B8:M8"/>
    <mergeCell ref="B9:E9"/>
    <mergeCell ref="G9:L9"/>
    <mergeCell ref="B25:M29"/>
    <mergeCell ref="B19:E19"/>
    <mergeCell ref="G17:L17"/>
    <mergeCell ref="G16:L16"/>
    <mergeCell ref="B10:E10"/>
    <mergeCell ref="B11:E11"/>
    <mergeCell ref="B15:M15"/>
    <mergeCell ref="G19:I19"/>
    <mergeCell ref="K19:L19"/>
    <mergeCell ref="B16:E16"/>
    <mergeCell ref="B17:E17"/>
  </mergeCells>
  <pageMargins left="0.7" right="0.7" top="0.75" bottom="0.75" header="0.3" footer="0.3"/>
  <pageSetup scale="87"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92D050"/>
    <pageSetUpPr fitToPage="1"/>
  </sheetPr>
  <dimension ref="A1:X73"/>
  <sheetViews>
    <sheetView showGridLines="0" showRuler="0" topLeftCell="A20" zoomScale="70" zoomScaleNormal="70" zoomScalePageLayoutView="70" workbookViewId="0">
      <selection activeCell="A31" sqref="A31:W40"/>
    </sheetView>
  </sheetViews>
  <sheetFormatPr baseColWidth="10" defaultColWidth="0" defaultRowHeight="15" zeroHeight="1" x14ac:dyDescent="0.25"/>
  <cols>
    <col min="1" max="1" width="3" style="53" bestFit="1" customWidth="1"/>
    <col min="2" max="2" width="23.42578125" style="53" customWidth="1"/>
    <col min="3" max="3" width="11.7109375" style="53" customWidth="1"/>
    <col min="4" max="4" width="9.28515625" style="53" customWidth="1"/>
    <col min="5" max="6" width="8.28515625" style="53" customWidth="1"/>
    <col min="7" max="7" width="9.85546875" style="53" customWidth="1"/>
    <col min="8" max="8" width="11.42578125" style="53" customWidth="1"/>
    <col min="9" max="10" width="8.28515625" style="53" customWidth="1"/>
    <col min="11" max="12" width="11.42578125" style="53" customWidth="1"/>
    <col min="13" max="14" width="8.28515625" style="53" customWidth="1"/>
    <col min="15" max="16" width="11.42578125" style="53" customWidth="1"/>
    <col min="17" max="18" width="8.28515625" style="53" customWidth="1"/>
    <col min="19" max="20" width="11.42578125" style="53" customWidth="1"/>
    <col min="21" max="21" width="0.7109375" style="53" customWidth="1"/>
    <col min="22" max="22" width="13.42578125" style="53" customWidth="1"/>
    <col min="23" max="23" width="12.7109375" style="53" customWidth="1"/>
    <col min="24" max="24" width="11.42578125" style="53" customWidth="1"/>
    <col min="25" max="16384" width="11.42578125" style="53" hidden="1"/>
  </cols>
  <sheetData>
    <row r="1" spans="1:24" ht="15.75" thickBot="1" x14ac:dyDescent="0.3"/>
    <row r="2" spans="1:24" ht="29.25" customHeight="1" thickBot="1" x14ac:dyDescent="0.55000000000000004">
      <c r="A2" s="51"/>
      <c r="B2" s="484"/>
      <c r="C2" s="484"/>
      <c r="D2" s="473" t="s">
        <v>156</v>
      </c>
      <c r="E2" s="473"/>
      <c r="F2" s="473"/>
      <c r="G2" s="473"/>
      <c r="H2" s="473"/>
      <c r="I2" s="473"/>
      <c r="J2" s="473"/>
      <c r="K2" s="473"/>
      <c r="L2" s="473"/>
      <c r="M2" s="473"/>
      <c r="N2" s="473"/>
      <c r="O2" s="473"/>
      <c r="P2" s="473"/>
      <c r="Q2" s="473"/>
      <c r="R2" s="473"/>
      <c r="S2" s="473"/>
      <c r="T2" s="52" t="s">
        <v>0</v>
      </c>
      <c r="U2" s="482" t="s">
        <v>101</v>
      </c>
      <c r="V2" s="482"/>
      <c r="W2" s="482"/>
    </row>
    <row r="3" spans="1:24" ht="18.75" customHeight="1" thickBot="1" x14ac:dyDescent="0.35">
      <c r="A3" s="54"/>
      <c r="B3" s="484"/>
      <c r="C3" s="484"/>
      <c r="D3" s="473"/>
      <c r="E3" s="473"/>
      <c r="F3" s="473"/>
      <c r="G3" s="473"/>
      <c r="H3" s="473"/>
      <c r="I3" s="473"/>
      <c r="J3" s="473"/>
      <c r="K3" s="473"/>
      <c r="L3" s="473"/>
      <c r="M3" s="473"/>
      <c r="N3" s="473"/>
      <c r="O3" s="473"/>
      <c r="P3" s="473"/>
      <c r="Q3" s="473"/>
      <c r="R3" s="473"/>
      <c r="S3" s="473"/>
      <c r="T3" s="52" t="s">
        <v>1</v>
      </c>
      <c r="U3" s="482">
        <v>9</v>
      </c>
      <c r="V3" s="482"/>
      <c r="W3" s="482"/>
    </row>
    <row r="4" spans="1:24" ht="23.25" customHeight="1" thickBot="1" x14ac:dyDescent="0.3">
      <c r="A4" s="55"/>
      <c r="B4" s="484"/>
      <c r="C4" s="484"/>
      <c r="D4" s="473"/>
      <c r="E4" s="473"/>
      <c r="F4" s="473"/>
      <c r="G4" s="473"/>
      <c r="H4" s="473"/>
      <c r="I4" s="473"/>
      <c r="J4" s="473"/>
      <c r="K4" s="473"/>
      <c r="L4" s="473"/>
      <c r="M4" s="473"/>
      <c r="N4" s="473"/>
      <c r="O4" s="473"/>
      <c r="P4" s="473"/>
      <c r="Q4" s="473"/>
      <c r="R4" s="473"/>
      <c r="S4" s="473"/>
      <c r="T4" s="52" t="s">
        <v>2</v>
      </c>
      <c r="U4" s="483">
        <v>43145</v>
      </c>
      <c r="V4" s="483"/>
      <c r="W4" s="483"/>
    </row>
    <row r="5" spans="1:24" ht="27.75" customHeight="1" thickBot="1" x14ac:dyDescent="0.3">
      <c r="A5" s="55"/>
      <c r="B5" s="484"/>
      <c r="C5" s="484"/>
      <c r="D5" s="473"/>
      <c r="E5" s="473"/>
      <c r="F5" s="473"/>
      <c r="G5" s="473"/>
      <c r="H5" s="473"/>
      <c r="I5" s="473"/>
      <c r="J5" s="473"/>
      <c r="K5" s="473"/>
      <c r="L5" s="473"/>
      <c r="M5" s="473"/>
      <c r="N5" s="473"/>
      <c r="O5" s="473"/>
      <c r="P5" s="473"/>
      <c r="Q5" s="473"/>
      <c r="R5" s="473"/>
      <c r="S5" s="473"/>
      <c r="T5" s="52" t="s">
        <v>3</v>
      </c>
      <c r="U5" s="482" t="s">
        <v>160</v>
      </c>
      <c r="V5" s="482"/>
      <c r="W5" s="482"/>
    </row>
    <row r="6" spans="1:24" ht="27.75" customHeight="1" x14ac:dyDescent="0.25">
      <c r="A6" s="55"/>
      <c r="B6" s="110"/>
      <c r="C6" s="110"/>
      <c r="D6" s="118"/>
      <c r="E6" s="118"/>
      <c r="F6" s="118"/>
      <c r="G6" s="118"/>
      <c r="H6" s="118"/>
      <c r="I6" s="118"/>
      <c r="J6" s="118"/>
      <c r="K6" s="118"/>
      <c r="L6" s="118"/>
      <c r="M6" s="118"/>
      <c r="N6" s="118"/>
      <c r="O6" s="118"/>
      <c r="P6" s="118"/>
      <c r="Q6" s="118"/>
      <c r="R6" s="118"/>
      <c r="S6" s="118"/>
      <c r="T6" s="112"/>
      <c r="U6" s="113"/>
      <c r="V6" s="113"/>
      <c r="W6" s="113"/>
    </row>
    <row r="7" spans="1:24" ht="27.75" customHeight="1" x14ac:dyDescent="0.25">
      <c r="A7" s="55"/>
      <c r="B7" s="110"/>
      <c r="C7" s="110"/>
      <c r="D7" s="118"/>
      <c r="E7" s="118"/>
      <c r="F7" s="118"/>
      <c r="G7" s="118"/>
      <c r="H7" s="118"/>
      <c r="I7" s="118"/>
      <c r="J7" s="118"/>
      <c r="K7" s="118"/>
      <c r="L7" s="118"/>
      <c r="M7" s="118"/>
      <c r="N7" s="118"/>
      <c r="O7" s="118"/>
      <c r="P7" s="118"/>
      <c r="Q7" s="118"/>
      <c r="R7" s="118"/>
      <c r="S7" s="118"/>
      <c r="T7" s="112"/>
      <c r="U7" s="113"/>
      <c r="V7" s="113"/>
      <c r="W7" s="113"/>
    </row>
    <row r="8" spans="1:24" ht="15.75" x14ac:dyDescent="0.25">
      <c r="A8" s="55"/>
      <c r="H8" s="55"/>
      <c r="I8" s="55"/>
      <c r="J8" s="55"/>
      <c r="K8" s="55"/>
      <c r="L8" s="55"/>
      <c r="M8" s="55"/>
      <c r="N8" s="55"/>
      <c r="O8" s="55"/>
      <c r="V8" s="82">
        <f>$U$3</f>
        <v>9</v>
      </c>
    </row>
    <row r="9" spans="1:24" ht="18.75" customHeight="1" x14ac:dyDescent="0.3">
      <c r="B9" s="481" t="s">
        <v>83</v>
      </c>
      <c r="C9" s="481"/>
      <c r="D9" s="481"/>
      <c r="E9" s="481"/>
      <c r="F9" s="481"/>
      <c r="G9" s="481"/>
      <c r="H9" s="481"/>
      <c r="I9" s="481"/>
      <c r="J9" s="56"/>
      <c r="L9" s="485" t="s">
        <v>84</v>
      </c>
      <c r="M9" s="485"/>
      <c r="N9" s="485"/>
      <c r="O9" s="485"/>
      <c r="P9" s="485"/>
      <c r="Q9" s="485"/>
      <c r="R9" s="485"/>
      <c r="S9" s="485"/>
      <c r="T9" s="485"/>
      <c r="U9" s="485"/>
      <c r="V9" s="485"/>
    </row>
    <row r="10" spans="1:24" ht="24.75" customHeight="1" x14ac:dyDescent="0.3">
      <c r="B10" s="478" t="s">
        <v>100</v>
      </c>
      <c r="C10" s="478"/>
      <c r="D10" s="478"/>
      <c r="E10" s="498" t="str">
        <f>IF(Portada!$G9="","",Portada!$G9)</f>
        <v>29 Y 30 DE ENERO 2022</v>
      </c>
      <c r="F10" s="498"/>
      <c r="G10" s="498"/>
      <c r="H10" s="498"/>
      <c r="I10" s="498"/>
      <c r="J10" s="56"/>
      <c r="L10" s="478" t="s">
        <v>97</v>
      </c>
      <c r="M10" s="478"/>
      <c r="N10" s="478"/>
      <c r="O10" s="478"/>
      <c r="P10" s="499" t="str">
        <f>IF(Portada!$G16="","",Portada!$G16)</f>
        <v>Guenter Johann Gude Mora</v>
      </c>
      <c r="Q10" s="499"/>
      <c r="R10" s="499"/>
      <c r="S10" s="499"/>
      <c r="T10" s="499"/>
      <c r="U10" s="499"/>
      <c r="V10" s="499"/>
      <c r="W10" s="79"/>
    </row>
    <row r="11" spans="1:24" ht="25.5" customHeight="1" x14ac:dyDescent="0.3">
      <c r="B11" s="478" t="s">
        <v>96</v>
      </c>
      <c r="C11" s="478"/>
      <c r="D11" s="478"/>
      <c r="E11" s="496" t="str">
        <f>IF(Portada!$G10="","",Portada!$G10)</f>
        <v>Club Peñaflor Asociacion Melipilla</v>
      </c>
      <c r="F11" s="496"/>
      <c r="G11" s="496"/>
      <c r="H11" s="496"/>
      <c r="I11" s="496"/>
      <c r="J11" s="56"/>
      <c r="L11" s="478" t="s">
        <v>98</v>
      </c>
      <c r="M11" s="478"/>
      <c r="N11" s="478"/>
      <c r="O11" s="478"/>
      <c r="P11" s="497" t="str">
        <f>IF(Portada!$G17="","",Portada!$G17)</f>
        <v>Jorge Morales</v>
      </c>
      <c r="Q11" s="497"/>
      <c r="R11" s="497"/>
      <c r="S11" s="497"/>
      <c r="T11" s="497"/>
      <c r="U11" s="497"/>
      <c r="V11" s="497"/>
    </row>
    <row r="12" spans="1:24" ht="24.75" customHeight="1" x14ac:dyDescent="0.3">
      <c r="B12" s="478" t="s">
        <v>274</v>
      </c>
      <c r="C12" s="478"/>
      <c r="D12" s="478"/>
      <c r="E12" s="479" t="str">
        <f>IF(Portada!$G11="","",Portada!$G11)</f>
        <v>Interclubes en tres series</v>
      </c>
      <c r="F12" s="479"/>
      <c r="G12" s="479"/>
      <c r="H12" s="479"/>
      <c r="I12" s="479"/>
      <c r="J12" s="56"/>
      <c r="L12" s="478" t="s">
        <v>157</v>
      </c>
      <c r="M12" s="478"/>
      <c r="N12" s="478"/>
      <c r="O12" s="478"/>
      <c r="P12" s="480" t="str">
        <f>IF(Portada!$G19="","",CONCATENATE(Portada!$G19," ","-","N°",Portada!$K19))</f>
        <v>David Hernandez -N°</v>
      </c>
      <c r="Q12" s="480"/>
      <c r="R12" s="480"/>
      <c r="S12" s="480"/>
      <c r="T12" s="480"/>
      <c r="U12" s="480"/>
      <c r="V12" s="480"/>
    </row>
    <row r="13" spans="1:24" x14ac:dyDescent="0.25">
      <c r="E13" s="57"/>
      <c r="F13" s="57"/>
      <c r="G13" s="57"/>
      <c r="H13" s="57"/>
      <c r="I13" s="57"/>
      <c r="P13" s="57"/>
      <c r="Q13" s="57"/>
      <c r="R13" s="57"/>
      <c r="S13" s="57"/>
      <c r="T13" s="57"/>
      <c r="U13" s="57"/>
      <c r="V13" s="57"/>
    </row>
    <row r="14" spans="1:24" x14ac:dyDescent="0.25">
      <c r="E14" s="79"/>
      <c r="F14" s="79"/>
      <c r="G14" s="79"/>
      <c r="H14" s="79"/>
      <c r="I14" s="79"/>
      <c r="P14" s="79"/>
      <c r="Q14" s="79"/>
      <c r="R14" s="79"/>
      <c r="S14" s="79"/>
      <c r="T14" s="79"/>
      <c r="U14" s="79"/>
      <c r="V14" s="79"/>
    </row>
    <row r="15" spans="1:24" ht="15.75" thickBot="1" x14ac:dyDescent="0.3">
      <c r="E15" s="79"/>
      <c r="F15" s="79"/>
      <c r="G15" s="79"/>
      <c r="H15" s="79"/>
      <c r="I15" s="79"/>
      <c r="P15" s="79"/>
      <c r="Q15" s="79"/>
      <c r="R15" s="79"/>
      <c r="S15" s="79"/>
      <c r="T15" s="79"/>
      <c r="U15" s="79"/>
      <c r="V15" s="79"/>
    </row>
    <row r="16" spans="1:24" ht="24.75" thickBot="1" x14ac:dyDescent="0.3">
      <c r="B16" s="505" t="s">
        <v>102</v>
      </c>
      <c r="C16" s="505"/>
      <c r="D16" s="505"/>
      <c r="E16" s="500" t="s">
        <v>85</v>
      </c>
      <c r="F16" s="501"/>
      <c r="G16" s="501"/>
      <c r="H16" s="502"/>
      <c r="I16" s="474" t="s">
        <v>86</v>
      </c>
      <c r="J16" s="475"/>
      <c r="K16" s="475"/>
      <c r="L16" s="476"/>
      <c r="M16" s="477" t="s">
        <v>87</v>
      </c>
      <c r="N16" s="475"/>
      <c r="O16" s="475"/>
      <c r="P16" s="476"/>
      <c r="Q16" s="500" t="s">
        <v>88</v>
      </c>
      <c r="R16" s="501"/>
      <c r="S16" s="501"/>
      <c r="T16" s="502"/>
      <c r="V16" s="503" t="s">
        <v>105</v>
      </c>
      <c r="W16" s="504"/>
      <c r="X16" s="58"/>
    </row>
    <row r="17" spans="1:24" ht="48" thickBot="1" x14ac:dyDescent="0.3">
      <c r="B17" s="330" t="s">
        <v>89</v>
      </c>
      <c r="C17" s="331" t="s">
        <v>90</v>
      </c>
      <c r="D17" s="332" t="s">
        <v>91</v>
      </c>
      <c r="E17" s="334" t="s">
        <v>92</v>
      </c>
      <c r="F17" s="335" t="s">
        <v>93</v>
      </c>
      <c r="G17" s="335" t="s">
        <v>94</v>
      </c>
      <c r="H17" s="339" t="s">
        <v>95</v>
      </c>
      <c r="I17" s="340" t="s">
        <v>92</v>
      </c>
      <c r="J17" s="337" t="s">
        <v>93</v>
      </c>
      <c r="K17" s="337" t="s">
        <v>94</v>
      </c>
      <c r="L17" s="338" t="s">
        <v>95</v>
      </c>
      <c r="M17" s="336" t="s">
        <v>92</v>
      </c>
      <c r="N17" s="337" t="s">
        <v>93</v>
      </c>
      <c r="O17" s="337" t="s">
        <v>94</v>
      </c>
      <c r="P17" s="337" t="s">
        <v>95</v>
      </c>
      <c r="Q17" s="336" t="s">
        <v>92</v>
      </c>
      <c r="R17" s="337" t="s">
        <v>93</v>
      </c>
      <c r="S17" s="337" t="s">
        <v>94</v>
      </c>
      <c r="T17" s="339" t="s">
        <v>95</v>
      </c>
      <c r="V17" s="324" t="s">
        <v>103</v>
      </c>
      <c r="W17" s="325" t="s">
        <v>104</v>
      </c>
      <c r="X17" s="58"/>
    </row>
    <row r="18" spans="1:24" ht="39" customHeight="1" x14ac:dyDescent="0.25">
      <c r="A18" s="53">
        <v>1</v>
      </c>
      <c r="B18" s="61" t="s">
        <v>329</v>
      </c>
      <c r="C18" s="62">
        <v>0.41666666666666669</v>
      </c>
      <c r="D18" s="64">
        <v>35</v>
      </c>
      <c r="E18" s="65">
        <v>370</v>
      </c>
      <c r="F18" s="63">
        <v>370</v>
      </c>
      <c r="G18" s="63">
        <v>35</v>
      </c>
      <c r="H18" s="64"/>
      <c r="I18" s="91">
        <v>400</v>
      </c>
      <c r="J18" s="63">
        <v>400</v>
      </c>
      <c r="K18" s="333">
        <v>16</v>
      </c>
      <c r="L18" s="64"/>
      <c r="M18" s="91">
        <v>400</v>
      </c>
      <c r="N18" s="63">
        <v>400</v>
      </c>
      <c r="O18" s="63">
        <v>4</v>
      </c>
      <c r="P18" s="64"/>
      <c r="Q18" s="91"/>
      <c r="R18" s="63"/>
      <c r="S18" s="63"/>
      <c r="T18" s="64"/>
      <c r="V18" s="326" t="s">
        <v>343</v>
      </c>
      <c r="W18" s="98" t="s">
        <v>328</v>
      </c>
    </row>
    <row r="19" spans="1:24" ht="39" customHeight="1" x14ac:dyDescent="0.25">
      <c r="A19" s="53">
        <v>2</v>
      </c>
      <c r="B19" s="61" t="s">
        <v>330</v>
      </c>
      <c r="C19" s="344">
        <v>0.70138888888888884</v>
      </c>
      <c r="D19" s="64">
        <v>35</v>
      </c>
      <c r="E19" s="65">
        <v>380</v>
      </c>
      <c r="F19" s="63">
        <v>380</v>
      </c>
      <c r="G19" s="63">
        <v>35</v>
      </c>
      <c r="H19" s="64"/>
      <c r="I19" s="91">
        <v>360</v>
      </c>
      <c r="J19" s="63">
        <v>360</v>
      </c>
      <c r="K19" s="333">
        <v>12</v>
      </c>
      <c r="L19" s="64"/>
      <c r="M19" s="91"/>
      <c r="N19" s="63"/>
      <c r="O19" s="63"/>
      <c r="P19" s="64"/>
      <c r="Q19" s="91"/>
      <c r="R19" s="63"/>
      <c r="S19" s="63"/>
      <c r="T19" s="64"/>
      <c r="V19" s="326" t="s">
        <v>344</v>
      </c>
      <c r="W19" s="98" t="s">
        <v>328</v>
      </c>
    </row>
    <row r="20" spans="1:24" ht="39" customHeight="1" x14ac:dyDescent="0.25">
      <c r="A20" s="53">
        <v>3</v>
      </c>
      <c r="B20" s="345" t="s">
        <v>341</v>
      </c>
      <c r="C20" s="62">
        <v>0.4375</v>
      </c>
      <c r="D20" s="64">
        <v>31</v>
      </c>
      <c r="E20" s="65">
        <v>380</v>
      </c>
      <c r="F20" s="63">
        <v>380</v>
      </c>
      <c r="G20" s="63">
        <v>31</v>
      </c>
      <c r="H20" s="64"/>
      <c r="I20" s="91">
        <v>380</v>
      </c>
      <c r="J20" s="63">
        <v>380</v>
      </c>
      <c r="K20" s="333">
        <v>12</v>
      </c>
      <c r="L20" s="64"/>
      <c r="M20" s="91">
        <v>380</v>
      </c>
      <c r="N20" s="63">
        <v>400</v>
      </c>
      <c r="O20" s="63">
        <v>3</v>
      </c>
      <c r="P20" s="64"/>
      <c r="Q20" s="91"/>
      <c r="R20" s="63"/>
      <c r="S20" s="63"/>
      <c r="T20" s="64"/>
      <c r="V20" s="326" t="s">
        <v>332</v>
      </c>
      <c r="W20" s="98" t="s">
        <v>328</v>
      </c>
    </row>
    <row r="21" spans="1:24" ht="39" customHeight="1" x14ac:dyDescent="0.25">
      <c r="A21" s="53">
        <v>4</v>
      </c>
      <c r="B21" s="345" t="s">
        <v>342</v>
      </c>
      <c r="C21" s="62">
        <v>0.6875</v>
      </c>
      <c r="D21" s="64">
        <v>20</v>
      </c>
      <c r="E21" s="65">
        <v>360</v>
      </c>
      <c r="F21" s="63">
        <v>360</v>
      </c>
      <c r="G21" s="63">
        <v>20</v>
      </c>
      <c r="H21" s="64"/>
      <c r="I21" s="91">
        <v>360</v>
      </c>
      <c r="J21" s="63">
        <v>360</v>
      </c>
      <c r="K21" s="333">
        <v>18</v>
      </c>
      <c r="L21" s="64"/>
      <c r="M21" s="91">
        <v>360</v>
      </c>
      <c r="N21" s="63">
        <v>360</v>
      </c>
      <c r="O21" s="63">
        <v>11</v>
      </c>
      <c r="P21" s="64"/>
      <c r="Q21" s="91">
        <v>360</v>
      </c>
      <c r="R21" s="63">
        <v>360</v>
      </c>
      <c r="S21" s="63">
        <v>6</v>
      </c>
      <c r="T21" s="64"/>
      <c r="V21" s="326" t="s">
        <v>332</v>
      </c>
      <c r="W21" s="98" t="s">
        <v>345</v>
      </c>
    </row>
    <row r="22" spans="1:24" ht="39" customHeight="1" x14ac:dyDescent="0.25">
      <c r="A22" s="53">
        <v>5</v>
      </c>
      <c r="B22" s="61"/>
      <c r="C22" s="62"/>
      <c r="D22" s="64"/>
      <c r="E22" s="65"/>
      <c r="F22" s="63"/>
      <c r="G22" s="63"/>
      <c r="H22" s="64"/>
      <c r="I22" s="91"/>
      <c r="J22" s="63"/>
      <c r="K22" s="333"/>
      <c r="L22" s="64"/>
      <c r="M22" s="91"/>
      <c r="N22" s="63"/>
      <c r="O22" s="63"/>
      <c r="P22" s="64"/>
      <c r="Q22" s="91"/>
      <c r="R22" s="63"/>
      <c r="S22" s="63"/>
      <c r="T22" s="64"/>
      <c r="V22" s="326"/>
      <c r="W22" s="98"/>
    </row>
    <row r="23" spans="1:24" ht="39" customHeight="1" x14ac:dyDescent="0.25">
      <c r="A23" s="53">
        <v>6</v>
      </c>
      <c r="B23" s="61"/>
      <c r="C23" s="62"/>
      <c r="D23" s="64"/>
      <c r="E23" s="65"/>
      <c r="F23" s="63"/>
      <c r="G23" s="63"/>
      <c r="H23" s="64"/>
      <c r="I23" s="91"/>
      <c r="J23" s="63"/>
      <c r="K23" s="333"/>
      <c r="L23" s="64"/>
      <c r="M23" s="91"/>
      <c r="N23" s="63"/>
      <c r="O23" s="63"/>
      <c r="P23" s="64"/>
      <c r="Q23" s="91"/>
      <c r="R23" s="63"/>
      <c r="S23" s="63"/>
      <c r="T23" s="64"/>
      <c r="V23" s="326"/>
      <c r="W23" s="98"/>
    </row>
    <row r="24" spans="1:24" ht="39" customHeight="1" x14ac:dyDescent="0.25">
      <c r="A24" s="53">
        <v>7</v>
      </c>
      <c r="B24" s="61"/>
      <c r="C24" s="62"/>
      <c r="D24" s="64"/>
      <c r="E24" s="65"/>
      <c r="F24" s="63"/>
      <c r="G24" s="63"/>
      <c r="H24" s="64"/>
      <c r="I24" s="91"/>
      <c r="J24" s="63"/>
      <c r="K24" s="333"/>
      <c r="L24" s="64"/>
      <c r="M24" s="91"/>
      <c r="N24" s="63"/>
      <c r="O24" s="63"/>
      <c r="P24" s="64"/>
      <c r="Q24" s="91"/>
      <c r="R24" s="63"/>
      <c r="S24" s="63"/>
      <c r="T24" s="64"/>
      <c r="V24" s="326"/>
      <c r="W24" s="98"/>
    </row>
    <row r="25" spans="1:24" ht="39" customHeight="1" x14ac:dyDescent="0.25">
      <c r="A25" s="53">
        <v>8</v>
      </c>
      <c r="B25" s="61"/>
      <c r="C25" s="62"/>
      <c r="D25" s="64"/>
      <c r="E25" s="65"/>
      <c r="F25" s="63"/>
      <c r="G25" s="63"/>
      <c r="H25" s="64"/>
      <c r="I25" s="91"/>
      <c r="J25" s="63"/>
      <c r="K25" s="333"/>
      <c r="L25" s="64"/>
      <c r="M25" s="91"/>
      <c r="N25" s="63"/>
      <c r="O25" s="63"/>
      <c r="P25" s="64"/>
      <c r="Q25" s="91"/>
      <c r="R25" s="63"/>
      <c r="S25" s="63"/>
      <c r="T25" s="64"/>
      <c r="V25" s="326"/>
      <c r="W25" s="98"/>
    </row>
    <row r="26" spans="1:24" ht="39" customHeight="1" x14ac:dyDescent="0.25">
      <c r="A26" s="53">
        <v>9</v>
      </c>
      <c r="B26" s="61"/>
      <c r="C26" s="62"/>
      <c r="D26" s="64"/>
      <c r="E26" s="65"/>
      <c r="F26" s="63"/>
      <c r="G26" s="63"/>
      <c r="H26" s="64"/>
      <c r="I26" s="91"/>
      <c r="J26" s="63"/>
      <c r="K26" s="333"/>
      <c r="L26" s="64"/>
      <c r="M26" s="91"/>
      <c r="N26" s="63"/>
      <c r="O26" s="63"/>
      <c r="P26" s="64"/>
      <c r="Q26" s="91"/>
      <c r="R26" s="63"/>
      <c r="S26" s="63"/>
      <c r="T26" s="64"/>
      <c r="V26" s="326"/>
      <c r="W26" s="98"/>
    </row>
    <row r="27" spans="1:24" ht="39" customHeight="1" x14ac:dyDescent="0.25">
      <c r="A27" s="53">
        <v>10</v>
      </c>
      <c r="B27" s="61"/>
      <c r="C27" s="62"/>
      <c r="D27" s="64"/>
      <c r="E27" s="65"/>
      <c r="F27" s="63"/>
      <c r="G27" s="63"/>
      <c r="H27" s="64"/>
      <c r="I27" s="91"/>
      <c r="J27" s="63"/>
      <c r="K27" s="333"/>
      <c r="L27" s="64"/>
      <c r="M27" s="91"/>
      <c r="N27" s="63"/>
      <c r="O27" s="63"/>
      <c r="P27" s="64"/>
      <c r="Q27" s="91"/>
      <c r="R27" s="63"/>
      <c r="S27" s="63"/>
      <c r="T27" s="64"/>
      <c r="V27" s="326"/>
      <c r="W27" s="98"/>
    </row>
    <row r="28" spans="1:24" ht="39" customHeight="1" thickBot="1" x14ac:dyDescent="0.3">
      <c r="A28" s="53">
        <v>11</v>
      </c>
      <c r="B28" s="66"/>
      <c r="C28" s="329"/>
      <c r="D28" s="68"/>
      <c r="E28" s="69"/>
      <c r="F28" s="67"/>
      <c r="G28" s="67"/>
      <c r="H28" s="68"/>
      <c r="I28" s="92"/>
      <c r="J28" s="67"/>
      <c r="K28" s="333"/>
      <c r="L28" s="68"/>
      <c r="M28" s="92"/>
      <c r="N28" s="67"/>
      <c r="O28" s="67"/>
      <c r="P28" s="68"/>
      <c r="Q28" s="92"/>
      <c r="R28" s="67"/>
      <c r="S28" s="67"/>
      <c r="T28" s="68"/>
      <c r="V28" s="327"/>
      <c r="W28" s="328"/>
    </row>
    <row r="29" spans="1:24" ht="20.25" customHeight="1" thickBot="1" x14ac:dyDescent="0.3">
      <c r="W29" s="79"/>
    </row>
    <row r="30" spans="1:24" ht="21.75" thickBot="1" x14ac:dyDescent="0.4">
      <c r="A30" s="486" t="s">
        <v>110</v>
      </c>
      <c r="B30" s="486"/>
      <c r="C30" s="486"/>
      <c r="D30" s="486"/>
      <c r="E30" s="486"/>
      <c r="F30" s="486"/>
      <c r="G30" s="486"/>
      <c r="H30" s="486"/>
      <c r="I30" s="486"/>
      <c r="J30" s="486"/>
      <c r="K30" s="486"/>
      <c r="L30" s="486"/>
      <c r="M30" s="486"/>
      <c r="N30" s="486"/>
      <c r="O30" s="486"/>
      <c r="P30" s="486"/>
      <c r="Q30" s="486"/>
      <c r="R30" s="486"/>
      <c r="S30" s="486"/>
      <c r="T30" s="486"/>
      <c r="U30" s="486"/>
      <c r="V30" s="486"/>
      <c r="W30" s="486"/>
      <c r="X30" s="59"/>
    </row>
    <row r="31" spans="1:24" ht="15.75" customHeight="1" x14ac:dyDescent="0.25">
      <c r="A31" s="487" t="s">
        <v>335</v>
      </c>
      <c r="B31" s="488"/>
      <c r="C31" s="488"/>
      <c r="D31" s="488"/>
      <c r="E31" s="488"/>
      <c r="F31" s="488"/>
      <c r="G31" s="488"/>
      <c r="H31" s="488"/>
      <c r="I31" s="488"/>
      <c r="J31" s="488"/>
      <c r="K31" s="488"/>
      <c r="L31" s="488"/>
      <c r="M31" s="488"/>
      <c r="N31" s="488"/>
      <c r="O31" s="488"/>
      <c r="P31" s="488"/>
      <c r="Q31" s="488"/>
      <c r="R31" s="488"/>
      <c r="S31" s="488"/>
      <c r="T31" s="488"/>
      <c r="U31" s="488"/>
      <c r="V31" s="488"/>
      <c r="W31" s="489"/>
    </row>
    <row r="32" spans="1:24" ht="15.75" customHeight="1" x14ac:dyDescent="0.25">
      <c r="A32" s="490"/>
      <c r="B32" s="491"/>
      <c r="C32" s="491"/>
      <c r="D32" s="491"/>
      <c r="E32" s="491"/>
      <c r="F32" s="491"/>
      <c r="G32" s="491"/>
      <c r="H32" s="491"/>
      <c r="I32" s="491"/>
      <c r="J32" s="491"/>
      <c r="K32" s="491"/>
      <c r="L32" s="491"/>
      <c r="M32" s="491"/>
      <c r="N32" s="491"/>
      <c r="O32" s="491"/>
      <c r="P32" s="491"/>
      <c r="Q32" s="491"/>
      <c r="R32" s="491"/>
      <c r="S32" s="491"/>
      <c r="T32" s="491"/>
      <c r="U32" s="491"/>
      <c r="V32" s="491"/>
      <c r="W32" s="492"/>
    </row>
    <row r="33" spans="1:23" ht="15.75" customHeight="1" x14ac:dyDescent="0.25">
      <c r="A33" s="490"/>
      <c r="B33" s="491"/>
      <c r="C33" s="491"/>
      <c r="D33" s="491"/>
      <c r="E33" s="491"/>
      <c r="F33" s="491"/>
      <c r="G33" s="491"/>
      <c r="H33" s="491"/>
      <c r="I33" s="491"/>
      <c r="J33" s="491"/>
      <c r="K33" s="491"/>
      <c r="L33" s="491"/>
      <c r="M33" s="491"/>
      <c r="N33" s="491"/>
      <c r="O33" s="491"/>
      <c r="P33" s="491"/>
      <c r="Q33" s="491"/>
      <c r="R33" s="491"/>
      <c r="S33" s="491"/>
      <c r="T33" s="491"/>
      <c r="U33" s="491"/>
      <c r="V33" s="491"/>
      <c r="W33" s="492"/>
    </row>
    <row r="34" spans="1:23" ht="15.75" customHeight="1" x14ac:dyDescent="0.25">
      <c r="A34" s="490"/>
      <c r="B34" s="491"/>
      <c r="C34" s="491"/>
      <c r="D34" s="491"/>
      <c r="E34" s="491"/>
      <c r="F34" s="491"/>
      <c r="G34" s="491"/>
      <c r="H34" s="491"/>
      <c r="I34" s="491"/>
      <c r="J34" s="491"/>
      <c r="K34" s="491"/>
      <c r="L34" s="491"/>
      <c r="M34" s="491"/>
      <c r="N34" s="491"/>
      <c r="O34" s="491"/>
      <c r="P34" s="491"/>
      <c r="Q34" s="491"/>
      <c r="R34" s="491"/>
      <c r="S34" s="491"/>
      <c r="T34" s="491"/>
      <c r="U34" s="491"/>
      <c r="V34" s="491"/>
      <c r="W34" s="492"/>
    </row>
    <row r="35" spans="1:23" ht="15.75" customHeight="1" x14ac:dyDescent="0.25">
      <c r="A35" s="490"/>
      <c r="B35" s="491"/>
      <c r="C35" s="491"/>
      <c r="D35" s="491"/>
      <c r="E35" s="491"/>
      <c r="F35" s="491"/>
      <c r="G35" s="491"/>
      <c r="H35" s="491"/>
      <c r="I35" s="491"/>
      <c r="J35" s="491"/>
      <c r="K35" s="491"/>
      <c r="L35" s="491"/>
      <c r="M35" s="491"/>
      <c r="N35" s="491"/>
      <c r="O35" s="491"/>
      <c r="P35" s="491"/>
      <c r="Q35" s="491"/>
      <c r="R35" s="491"/>
      <c r="S35" s="491"/>
      <c r="T35" s="491"/>
      <c r="U35" s="491"/>
      <c r="V35" s="491"/>
      <c r="W35" s="492"/>
    </row>
    <row r="36" spans="1:23" ht="15.75" customHeight="1" x14ac:dyDescent="0.25">
      <c r="A36" s="490"/>
      <c r="B36" s="491"/>
      <c r="C36" s="491"/>
      <c r="D36" s="491"/>
      <c r="E36" s="491"/>
      <c r="F36" s="491"/>
      <c r="G36" s="491"/>
      <c r="H36" s="491"/>
      <c r="I36" s="491"/>
      <c r="J36" s="491"/>
      <c r="K36" s="491"/>
      <c r="L36" s="491"/>
      <c r="M36" s="491"/>
      <c r="N36" s="491"/>
      <c r="O36" s="491"/>
      <c r="P36" s="491"/>
      <c r="Q36" s="491"/>
      <c r="R36" s="491"/>
      <c r="S36" s="491"/>
      <c r="T36" s="491"/>
      <c r="U36" s="491"/>
      <c r="V36" s="491"/>
      <c r="W36" s="492"/>
    </row>
    <row r="37" spans="1:23" ht="15.75" customHeight="1" x14ac:dyDescent="0.25">
      <c r="A37" s="490"/>
      <c r="B37" s="491"/>
      <c r="C37" s="491"/>
      <c r="D37" s="491"/>
      <c r="E37" s="491"/>
      <c r="F37" s="491"/>
      <c r="G37" s="491"/>
      <c r="H37" s="491"/>
      <c r="I37" s="491"/>
      <c r="J37" s="491"/>
      <c r="K37" s="491"/>
      <c r="L37" s="491"/>
      <c r="M37" s="491"/>
      <c r="N37" s="491"/>
      <c r="O37" s="491"/>
      <c r="P37" s="491"/>
      <c r="Q37" s="491"/>
      <c r="R37" s="491"/>
      <c r="S37" s="491"/>
      <c r="T37" s="491"/>
      <c r="U37" s="491"/>
      <c r="V37" s="491"/>
      <c r="W37" s="492"/>
    </row>
    <row r="38" spans="1:23" ht="15.75" customHeight="1" x14ac:dyDescent="0.25">
      <c r="A38" s="490"/>
      <c r="B38" s="491"/>
      <c r="C38" s="491"/>
      <c r="D38" s="491"/>
      <c r="E38" s="491"/>
      <c r="F38" s="491"/>
      <c r="G38" s="491"/>
      <c r="H38" s="491"/>
      <c r="I38" s="491"/>
      <c r="J38" s="491"/>
      <c r="K38" s="491"/>
      <c r="L38" s="491"/>
      <c r="M38" s="491"/>
      <c r="N38" s="491"/>
      <c r="O38" s="491"/>
      <c r="P38" s="491"/>
      <c r="Q38" s="491"/>
      <c r="R38" s="491"/>
      <c r="S38" s="491"/>
      <c r="T38" s="491"/>
      <c r="U38" s="491"/>
      <c r="V38" s="491"/>
      <c r="W38" s="492"/>
    </row>
    <row r="39" spans="1:23" ht="15.75" customHeight="1" x14ac:dyDescent="0.25">
      <c r="A39" s="490"/>
      <c r="B39" s="491"/>
      <c r="C39" s="491"/>
      <c r="D39" s="491"/>
      <c r="E39" s="491"/>
      <c r="F39" s="491"/>
      <c r="G39" s="491"/>
      <c r="H39" s="491"/>
      <c r="I39" s="491"/>
      <c r="J39" s="491"/>
      <c r="K39" s="491"/>
      <c r="L39" s="491"/>
      <c r="M39" s="491"/>
      <c r="N39" s="491"/>
      <c r="O39" s="491"/>
      <c r="P39" s="491"/>
      <c r="Q39" s="491"/>
      <c r="R39" s="491"/>
      <c r="S39" s="491"/>
      <c r="T39" s="491"/>
      <c r="U39" s="491"/>
      <c r="V39" s="491"/>
      <c r="W39" s="492"/>
    </row>
    <row r="40" spans="1:23" ht="9.75" customHeight="1" thickBot="1" x14ac:dyDescent="0.3">
      <c r="A40" s="493"/>
      <c r="B40" s="494"/>
      <c r="C40" s="494"/>
      <c r="D40" s="494"/>
      <c r="E40" s="494"/>
      <c r="F40" s="494"/>
      <c r="G40" s="494"/>
      <c r="H40" s="494"/>
      <c r="I40" s="494"/>
      <c r="J40" s="494"/>
      <c r="K40" s="494"/>
      <c r="L40" s="494"/>
      <c r="M40" s="494"/>
      <c r="N40" s="494"/>
      <c r="O40" s="494"/>
      <c r="P40" s="494"/>
      <c r="Q40" s="494"/>
      <c r="R40" s="494"/>
      <c r="S40" s="494"/>
      <c r="T40" s="494"/>
      <c r="U40" s="494"/>
      <c r="V40" s="494"/>
      <c r="W40" s="495"/>
    </row>
    <row r="41" spans="1:23" ht="15" customHeight="1" x14ac:dyDescent="0.25">
      <c r="N41" s="60"/>
      <c r="O41" s="60"/>
      <c r="P41" s="60"/>
      <c r="Q41" s="60"/>
      <c r="R41" s="60"/>
      <c r="S41" s="60"/>
      <c r="T41" s="60"/>
      <c r="U41" s="60"/>
      <c r="V41" s="60"/>
      <c r="W41" s="60"/>
    </row>
    <row r="42" spans="1:23" ht="15" customHeight="1" x14ac:dyDescent="0.25">
      <c r="N42" s="60"/>
      <c r="O42" s="60"/>
      <c r="P42" s="60"/>
      <c r="Q42" s="60"/>
      <c r="R42" s="60"/>
      <c r="S42" s="60"/>
      <c r="T42" s="60"/>
      <c r="U42" s="60"/>
      <c r="V42" s="60"/>
      <c r="W42" s="60"/>
    </row>
    <row r="43" spans="1:23" ht="15" customHeight="1" x14ac:dyDescent="0.25">
      <c r="N43" s="60"/>
      <c r="O43" s="60"/>
      <c r="P43" s="60"/>
      <c r="Q43" s="60"/>
      <c r="R43" s="60"/>
      <c r="S43" s="60"/>
      <c r="T43" s="60"/>
      <c r="U43" s="60"/>
      <c r="V43" s="60"/>
      <c r="W43" s="60"/>
    </row>
    <row r="44" spans="1:23" ht="15" customHeight="1" x14ac:dyDescent="0.25">
      <c r="N44" s="60"/>
      <c r="O44" s="60"/>
      <c r="P44" s="60"/>
      <c r="Q44" s="60"/>
      <c r="R44" s="60"/>
      <c r="S44" s="60"/>
      <c r="T44" s="60"/>
      <c r="U44" s="60"/>
      <c r="V44" s="60"/>
      <c r="W44" s="60"/>
    </row>
    <row r="45" spans="1:23" ht="15" hidden="1" customHeight="1" x14ac:dyDescent="0.25">
      <c r="N45" s="60"/>
      <c r="O45" s="60"/>
      <c r="P45" s="60"/>
      <c r="Q45" s="60"/>
      <c r="R45" s="60"/>
      <c r="S45" s="60"/>
      <c r="T45" s="60"/>
      <c r="U45" s="60"/>
      <c r="V45" s="60"/>
      <c r="W45" s="60"/>
    </row>
    <row r="52" spans="2:12" hidden="1" x14ac:dyDescent="0.25">
      <c r="B52" s="80"/>
      <c r="C52" s="80"/>
      <c r="D52" s="80"/>
      <c r="E52" s="80"/>
      <c r="F52" s="80"/>
      <c r="G52" s="80"/>
      <c r="H52" s="80"/>
      <c r="I52" s="80"/>
      <c r="J52" s="80"/>
      <c r="K52" s="80"/>
      <c r="L52" s="80"/>
    </row>
    <row r="53" spans="2:12" hidden="1" x14ac:dyDescent="0.25">
      <c r="B53" s="80"/>
      <c r="C53" s="80"/>
      <c r="D53" s="80"/>
      <c r="E53" s="80"/>
      <c r="F53" s="80"/>
      <c r="G53" s="80"/>
      <c r="H53" s="80"/>
      <c r="I53" s="80"/>
      <c r="J53" s="80"/>
      <c r="K53" s="80"/>
      <c r="L53" s="80"/>
    </row>
    <row r="54" spans="2:12" hidden="1" x14ac:dyDescent="0.25">
      <c r="B54" s="80"/>
      <c r="C54" s="80"/>
      <c r="D54" s="80"/>
      <c r="E54" s="80"/>
      <c r="F54" s="80"/>
      <c r="G54" s="80"/>
      <c r="H54" s="80"/>
      <c r="I54" s="80"/>
      <c r="J54" s="80"/>
      <c r="K54" s="80"/>
      <c r="L54" s="80"/>
    </row>
    <row r="55" spans="2:12" hidden="1" x14ac:dyDescent="0.25">
      <c r="B55" s="80"/>
      <c r="C55" s="80"/>
      <c r="D55" s="80"/>
      <c r="E55" s="80"/>
      <c r="F55" s="80"/>
      <c r="H55" s="80"/>
      <c r="I55" s="80"/>
      <c r="J55" s="80"/>
      <c r="K55" s="80"/>
    </row>
    <row r="56" spans="2:12" hidden="1" x14ac:dyDescent="0.25">
      <c r="C56" s="80"/>
      <c r="D56" s="80"/>
      <c r="E56" s="80"/>
      <c r="F56" s="80"/>
      <c r="H56" s="80"/>
      <c r="I56" s="80"/>
      <c r="J56" s="80"/>
      <c r="K56" s="80"/>
    </row>
    <row r="57" spans="2:12" hidden="1" x14ac:dyDescent="0.25">
      <c r="C57" s="80"/>
      <c r="D57" s="80"/>
      <c r="E57" s="80"/>
      <c r="F57" s="80"/>
      <c r="H57" s="80"/>
      <c r="I57" s="80"/>
      <c r="J57" s="80"/>
      <c r="K57" s="80"/>
    </row>
    <row r="58" spans="2:12" hidden="1" x14ac:dyDescent="0.25">
      <c r="C58" s="80"/>
      <c r="D58" s="80"/>
      <c r="E58" s="80"/>
      <c r="F58" s="80"/>
      <c r="H58" s="80"/>
      <c r="I58" s="80"/>
      <c r="J58" s="80"/>
      <c r="K58" s="80"/>
    </row>
    <row r="59" spans="2:12" hidden="1" x14ac:dyDescent="0.25">
      <c r="C59" s="80"/>
      <c r="D59" s="80"/>
      <c r="E59" s="80"/>
      <c r="F59" s="80"/>
      <c r="H59" s="80"/>
      <c r="I59" s="80"/>
      <c r="J59" s="80"/>
      <c r="K59" s="80"/>
    </row>
    <row r="60" spans="2:12" hidden="1" x14ac:dyDescent="0.25">
      <c r="C60" s="80"/>
      <c r="D60" s="80"/>
      <c r="E60" s="80"/>
      <c r="F60" s="80"/>
      <c r="H60" s="80"/>
      <c r="I60" s="80"/>
      <c r="J60" s="80"/>
      <c r="K60" s="80"/>
    </row>
    <row r="61" spans="2:12" hidden="1" x14ac:dyDescent="0.25">
      <c r="C61" s="80"/>
      <c r="D61" s="80"/>
      <c r="E61" s="80"/>
      <c r="F61" s="80"/>
      <c r="H61" s="80"/>
      <c r="I61" s="80"/>
      <c r="J61" s="80"/>
      <c r="K61" s="80"/>
    </row>
    <row r="62" spans="2:12" hidden="1" x14ac:dyDescent="0.25">
      <c r="C62" s="80"/>
      <c r="D62" s="80"/>
      <c r="E62" s="80"/>
      <c r="F62" s="80"/>
      <c r="H62" s="80"/>
      <c r="I62" s="80"/>
      <c r="J62" s="80"/>
      <c r="K62" s="80"/>
    </row>
    <row r="63" spans="2:12" hidden="1" x14ac:dyDescent="0.25">
      <c r="C63" s="80"/>
      <c r="D63" s="80"/>
      <c r="E63" s="80"/>
      <c r="F63" s="80"/>
      <c r="H63" s="80"/>
      <c r="I63" s="80"/>
      <c r="J63" s="80"/>
      <c r="K63" s="80"/>
    </row>
    <row r="64" spans="2:12" hidden="1" x14ac:dyDescent="0.25">
      <c r="C64" s="80"/>
      <c r="D64" s="80"/>
      <c r="E64" s="80"/>
      <c r="F64" s="80"/>
      <c r="H64" s="80"/>
      <c r="I64" s="80"/>
      <c r="J64" s="80"/>
      <c r="K64" s="80"/>
    </row>
    <row r="65" spans="3:11" hidden="1" x14ac:dyDescent="0.25">
      <c r="C65" s="80"/>
      <c r="D65" s="80"/>
      <c r="E65" s="80"/>
      <c r="F65" s="80"/>
      <c r="H65" s="80"/>
      <c r="I65" s="80"/>
      <c r="J65" s="80"/>
      <c r="K65" s="80"/>
    </row>
    <row r="66" spans="3:11" hidden="1" x14ac:dyDescent="0.25">
      <c r="C66" s="80"/>
      <c r="D66" s="80"/>
      <c r="E66" s="80"/>
      <c r="F66" s="80"/>
      <c r="H66" s="80"/>
      <c r="I66" s="80"/>
      <c r="J66" s="80"/>
      <c r="K66" s="80"/>
    </row>
    <row r="73" spans="3:11" hidden="1" x14ac:dyDescent="0.25">
      <c r="C73" s="81"/>
      <c r="D73" s="81"/>
      <c r="E73" s="80"/>
      <c r="F73" s="80"/>
    </row>
  </sheetData>
  <sheetProtection password="CA25" sheet="1" selectLockedCells="1"/>
  <mergeCells count="28">
    <mergeCell ref="L9:V9"/>
    <mergeCell ref="A30:W30"/>
    <mergeCell ref="A31:W40"/>
    <mergeCell ref="E11:I11"/>
    <mergeCell ref="P11:V11"/>
    <mergeCell ref="E10:I10"/>
    <mergeCell ref="P10:V10"/>
    <mergeCell ref="L11:O11"/>
    <mergeCell ref="Q16:T16"/>
    <mergeCell ref="V16:W16"/>
    <mergeCell ref="B16:D16"/>
    <mergeCell ref="E16:H16"/>
    <mergeCell ref="D2:S5"/>
    <mergeCell ref="I16:L16"/>
    <mergeCell ref="M16:P16"/>
    <mergeCell ref="B10:D10"/>
    <mergeCell ref="L10:O10"/>
    <mergeCell ref="B11:D11"/>
    <mergeCell ref="E12:I12"/>
    <mergeCell ref="B12:D12"/>
    <mergeCell ref="L12:O12"/>
    <mergeCell ref="P12:V12"/>
    <mergeCell ref="B9:I9"/>
    <mergeCell ref="U2:W2"/>
    <mergeCell ref="U3:W3"/>
    <mergeCell ref="U4:W4"/>
    <mergeCell ref="U5:W5"/>
    <mergeCell ref="B2:C5"/>
  </mergeCells>
  <dataValidations count="12">
    <dataValidation allowBlank="1" showInputMessage="1" showErrorMessage="1" promptTitle="Nombre de la Serie" prompt="Registre el nombre de la serie" sqref="B18:B28" xr:uid="{00000000-0002-0000-0400-000000000000}"/>
    <dataValidation allowBlank="1" showInputMessage="1" showErrorMessage="1" promptTitle="Hora de Inicio" prompt="Registre la hora de inicio de la serie" sqref="C18:C28" xr:uid="{00000000-0002-0000-0400-000001000000}"/>
    <dataValidation type="whole" operator="greaterThan" allowBlank="1" showInputMessage="1" showErrorMessage="1" error="Debe registrar solo números, no texto." promptTitle="Peso mínimo" prompt="Registre en números el peso mínimo del ganado corrido en la serie" sqref="E18:E28 I18:I28 M18:M28 Q18:Q28" xr:uid="{00000000-0002-0000-0400-000002000000}">
      <formula1>0</formula1>
    </dataValidation>
    <dataValidation type="whole" operator="greaterThan" allowBlank="1" showInputMessage="1" showErrorMessage="1" error="Debe registrar solo números, no texto." promptTitle="Peso máximo" prompt="Registre en números el peso máximo del ganado corrido en la serie." sqref="F18:F28 J18:J28 N18:N28 R18:R28" xr:uid="{00000000-0002-0000-0400-000003000000}">
      <formula1>0</formula1>
    </dataValidation>
    <dataValidation type="whole" operator="greaterThan" allowBlank="1" showInputMessage="1" showErrorMessage="1" error="Debe registrar solo números, no texto." promptTitle="Cantidad de Ganado" prompt="Registre en números la cantidad de ganado utilizado en el primer animal." sqref="G18:G28" xr:uid="{00000000-0002-0000-0400-000004000000}">
      <formula1>0</formula1>
    </dataValidation>
    <dataValidation type="whole" allowBlank="1" showInputMessage="1" showErrorMessage="1" error="Debe registrar solo números, no texto." promptTitle="Cantidad de Ganado bajo peso" prompt="Registre la cantidad de ganado bajo el peso reglamentario (Art. 242)" sqref="H18:H28 L18:L28 P18:P28 T18:T28" xr:uid="{00000000-0002-0000-0400-000005000000}">
      <formula1>0</formula1>
      <formula2>500</formula2>
    </dataValidation>
    <dataValidation allowBlank="1" showInputMessage="1" showErrorMessage="1" promptTitle="Tipo de Ganado" prompt="Registre el Tipo de Ganado" sqref="V18:V28" xr:uid="{00000000-0002-0000-0400-000006000000}"/>
    <dataValidation allowBlank="1" showInputMessage="1" showErrorMessage="1" promptTitle="Calidad del Ganado" prompt="Registre la calidad del ganado (buena, regular o mala)" sqref="W18:W28" xr:uid="{00000000-0002-0000-0400-000007000000}"/>
    <dataValidation type="whole" operator="greaterThan" allowBlank="1" showInputMessage="1" showErrorMessage="1" error="Registre el número de colleras." promptTitle="Numero de Colleras" prompt="Registre el número de colleras participantes en la serie" sqref="D18:D28" xr:uid="{00000000-0002-0000-0400-000008000000}">
      <formula1>0</formula1>
    </dataValidation>
    <dataValidation type="whole" operator="greaterThan" allowBlank="1" showInputMessage="1" showErrorMessage="1" error="Debe registrar solo números, no texto." promptTitle="Cantidad de Ganado" prompt="Registre en números la cantidad de ganado utilizado en el segundo animal." sqref="K18:K28" xr:uid="{00000000-0002-0000-0400-000009000000}">
      <formula1>0</formula1>
    </dataValidation>
    <dataValidation type="whole" operator="greaterThan" allowBlank="1" showInputMessage="1" showErrorMessage="1" error="Debe registrar solo números, no texto." promptTitle="Cantidad de Ganado" prompt="Registre en números la cantidad de ganado utilizado en el tercer animal." sqref="O18:O28" xr:uid="{00000000-0002-0000-0400-00000A000000}">
      <formula1>0</formula1>
    </dataValidation>
    <dataValidation type="whole" operator="greaterThan" allowBlank="1" showInputMessage="1" showErrorMessage="1" error="Debe registrar solo números, no texto." promptTitle="Cantidad de Ganado" prompt="Registre en números la cantidad de ganado utilizado en el cuarto animal." sqref="S18:S28" xr:uid="{00000000-0002-0000-0400-00000B000000}">
      <formula1>0</formula1>
    </dataValidation>
  </dataValidations>
  <pageMargins left="0.23622047244094491" right="0.23622047244094491" top="0" bottom="0" header="0.31496062992125984" footer="0.31496062992125984"/>
  <pageSetup scale="55" fitToHeight="0" orientation="landscape"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FFC000"/>
  </sheetPr>
  <dimension ref="A1:R76"/>
  <sheetViews>
    <sheetView showGridLines="0" showRowColHeaders="0" topLeftCell="C6" zoomScale="48" zoomScaleNormal="48" zoomScalePageLayoutView="80" workbookViewId="0">
      <selection activeCell="D8" sqref="D8:E8"/>
    </sheetView>
  </sheetViews>
  <sheetFormatPr baseColWidth="10" defaultColWidth="0" defaultRowHeight="15" zeroHeight="1" x14ac:dyDescent="0.25"/>
  <cols>
    <col min="1" max="1" width="15" style="53" hidden="1" customWidth="1"/>
    <col min="2" max="2" width="6.140625" style="53" hidden="1" customWidth="1"/>
    <col min="3" max="3" width="6.140625" style="53" customWidth="1"/>
    <col min="4" max="4" width="35.140625" style="53" customWidth="1"/>
    <col min="5" max="5" width="49.42578125" style="53" customWidth="1"/>
    <col min="6" max="6" width="11.42578125" style="53" customWidth="1"/>
    <col min="7" max="7" width="30.42578125" style="53" customWidth="1"/>
    <col min="8" max="8" width="5" style="53" customWidth="1"/>
    <col min="9" max="9" width="15.28515625" style="53" customWidth="1"/>
    <col min="10" max="10" width="15.7109375" style="53" customWidth="1"/>
    <col min="11" max="11" width="1.7109375" style="53" customWidth="1"/>
    <col min="12" max="15" width="8.140625" style="53" customWidth="1"/>
    <col min="16" max="17" width="11.42578125" style="53" hidden="1" customWidth="1"/>
    <col min="18" max="18" width="1.7109375" style="53" customWidth="1"/>
    <col min="19" max="16384" width="19.28515625" style="53" hidden="1"/>
  </cols>
  <sheetData>
    <row r="1" spans="1:15" ht="26.25" customHeight="1" x14ac:dyDescent="0.25">
      <c r="B1" s="81"/>
      <c r="C1" s="157"/>
      <c r="D1" s="158"/>
      <c r="E1" s="442" t="s">
        <v>315</v>
      </c>
      <c r="F1" s="443"/>
      <c r="G1" s="443"/>
      <c r="H1" s="443"/>
      <c r="I1" s="444"/>
      <c r="J1" s="522" t="s">
        <v>203</v>
      </c>
      <c r="K1" s="523"/>
      <c r="L1" s="506" t="s">
        <v>250</v>
      </c>
      <c r="M1" s="507"/>
      <c r="N1" s="507"/>
      <c r="O1" s="508"/>
    </row>
    <row r="2" spans="1:15" ht="21" customHeight="1" x14ac:dyDescent="0.25">
      <c r="B2" s="81"/>
      <c r="C2" s="159"/>
      <c r="D2" s="160"/>
      <c r="E2" s="445"/>
      <c r="F2" s="446"/>
      <c r="G2" s="446"/>
      <c r="H2" s="446"/>
      <c r="I2" s="447"/>
      <c r="J2" s="524" t="s">
        <v>204</v>
      </c>
      <c r="K2" s="525"/>
      <c r="L2" s="509">
        <f>'1.-Ganado'!U3</f>
        <v>9</v>
      </c>
      <c r="M2" s="510"/>
      <c r="N2" s="510"/>
      <c r="O2" s="511"/>
    </row>
    <row r="3" spans="1:15" ht="15.75" customHeight="1" x14ac:dyDescent="0.25">
      <c r="B3" s="81"/>
      <c r="C3" s="159"/>
      <c r="D3" s="160"/>
      <c r="E3" s="445"/>
      <c r="F3" s="446"/>
      <c r="G3" s="446"/>
      <c r="H3" s="446"/>
      <c r="I3" s="447"/>
      <c r="J3" s="524" t="s">
        <v>35</v>
      </c>
      <c r="K3" s="525"/>
      <c r="L3" s="512">
        <v>43145</v>
      </c>
      <c r="M3" s="513"/>
      <c r="N3" s="513"/>
      <c r="O3" s="514"/>
    </row>
    <row r="4" spans="1:15" ht="17.25" customHeight="1" thickBot="1" x14ac:dyDescent="0.3">
      <c r="B4" s="81"/>
      <c r="C4" s="161"/>
      <c r="D4" s="162"/>
      <c r="E4" s="448"/>
      <c r="F4" s="449"/>
      <c r="G4" s="449"/>
      <c r="H4" s="449"/>
      <c r="I4" s="450"/>
      <c r="J4" s="526" t="s">
        <v>3</v>
      </c>
      <c r="K4" s="527"/>
      <c r="L4" s="515" t="s">
        <v>312</v>
      </c>
      <c r="M4" s="516"/>
      <c r="N4" s="516"/>
      <c r="O4" s="517"/>
    </row>
    <row r="5" spans="1:15" ht="14.25" customHeight="1" x14ac:dyDescent="0.25">
      <c r="D5" s="99"/>
      <c r="E5" s="99"/>
      <c r="F5" s="100"/>
      <c r="G5" s="100"/>
      <c r="H5" s="100"/>
      <c r="I5" s="100"/>
      <c r="J5" s="101"/>
    </row>
    <row r="6" spans="1:15" ht="25.5" customHeight="1" x14ac:dyDescent="0.25">
      <c r="C6" s="519" t="s">
        <v>314</v>
      </c>
      <c r="D6" s="520"/>
      <c r="E6" s="521"/>
      <c r="F6" s="100"/>
      <c r="G6" s="100"/>
      <c r="H6" s="100"/>
      <c r="I6" s="100"/>
      <c r="J6" s="101"/>
    </row>
    <row r="7" spans="1:15" ht="24.95" customHeight="1" x14ac:dyDescent="0.35">
      <c r="C7" s="199" t="s">
        <v>115</v>
      </c>
      <c r="D7" s="518" t="s">
        <v>209</v>
      </c>
      <c r="E7" s="518"/>
      <c r="G7" s="197" t="s">
        <v>6</v>
      </c>
      <c r="H7" s="556" t="str">
        <f>IF(Portada!$G$16="","",Portada!$G$16)</f>
        <v>Guenter Johann Gude Mora</v>
      </c>
      <c r="I7" s="556"/>
      <c r="J7" s="556"/>
      <c r="K7" s="556"/>
      <c r="L7" s="556"/>
      <c r="M7" s="556"/>
      <c r="N7" s="556"/>
    </row>
    <row r="8" spans="1:15" ht="24.95" customHeight="1" x14ac:dyDescent="0.35">
      <c r="C8" s="200">
        <v>1</v>
      </c>
      <c r="D8" s="555" t="s">
        <v>339</v>
      </c>
      <c r="E8" s="555"/>
      <c r="F8" s="120"/>
      <c r="G8" s="198" t="s">
        <v>291</v>
      </c>
      <c r="H8" s="557" t="str">
        <f>IF(Portada!$G$11="","",Portada!$G$11)</f>
        <v>Interclubes en tres series</v>
      </c>
      <c r="I8" s="557"/>
      <c r="J8" s="557"/>
      <c r="K8" s="557"/>
      <c r="L8" s="557"/>
      <c r="M8" s="557"/>
      <c r="N8" s="557"/>
      <c r="O8" s="201"/>
    </row>
    <row r="9" spans="1:15" ht="24.95" customHeight="1" x14ac:dyDescent="0.35">
      <c r="C9" s="200">
        <v>2</v>
      </c>
      <c r="D9" s="555"/>
      <c r="E9" s="555"/>
      <c r="F9" s="120"/>
      <c r="G9" s="198" t="s">
        <v>5</v>
      </c>
      <c r="H9" s="558" t="str">
        <f>IF(Portada!$G$9="","",Portada!$G$9)</f>
        <v>29 Y 30 DE ENERO 2022</v>
      </c>
      <c r="I9" s="557"/>
      <c r="J9" s="557"/>
      <c r="K9" s="557"/>
      <c r="L9" s="557"/>
      <c r="M9" s="557"/>
      <c r="N9" s="557"/>
      <c r="O9" s="201"/>
    </row>
    <row r="10" spans="1:15" ht="24.95" customHeight="1" x14ac:dyDescent="0.35">
      <c r="C10" s="200">
        <v>3</v>
      </c>
      <c r="D10" s="555"/>
      <c r="E10" s="555"/>
      <c r="L10" s="79"/>
      <c r="M10" s="79"/>
      <c r="N10" s="79"/>
      <c r="O10" s="79"/>
    </row>
    <row r="11" spans="1:15" ht="24.95" customHeight="1" x14ac:dyDescent="0.35">
      <c r="C11" s="200">
        <v>4</v>
      </c>
      <c r="D11" s="555"/>
      <c r="E11" s="555"/>
      <c r="F11" s="120"/>
      <c r="L11" s="79"/>
      <c r="M11" s="79"/>
      <c r="N11" s="79"/>
      <c r="O11" s="79"/>
    </row>
    <row r="12" spans="1:15" ht="11.25" customHeight="1" thickBot="1" x14ac:dyDescent="0.3">
      <c r="E12" s="202"/>
      <c r="F12" s="79"/>
      <c r="G12" s="79"/>
      <c r="H12" s="79"/>
      <c r="I12" s="79"/>
      <c r="J12" s="79"/>
      <c r="L12" s="203"/>
      <c r="M12" s="203"/>
      <c r="N12" s="203"/>
      <c r="O12" s="203"/>
    </row>
    <row r="13" spans="1:15" ht="24" thickBot="1" x14ac:dyDescent="0.3">
      <c r="B13" s="102"/>
      <c r="C13" s="528" t="s">
        <v>221</v>
      </c>
      <c r="D13" s="529"/>
      <c r="E13" s="529"/>
      <c r="F13" s="529"/>
      <c r="G13" s="529"/>
      <c r="H13" s="529"/>
      <c r="I13" s="529"/>
      <c r="J13" s="529"/>
      <c r="K13" s="529"/>
      <c r="L13" s="529"/>
      <c r="M13" s="529"/>
      <c r="N13" s="529"/>
      <c r="O13" s="530"/>
    </row>
    <row r="14" spans="1:15" ht="22.5" customHeight="1" x14ac:dyDescent="0.25">
      <c r="A14" s="79"/>
      <c r="C14" s="531" t="s">
        <v>222</v>
      </c>
      <c r="D14" s="531"/>
      <c r="E14" s="531"/>
      <c r="F14" s="531"/>
      <c r="G14" s="531"/>
      <c r="H14" s="531"/>
      <c r="I14" s="531"/>
      <c r="J14" s="531"/>
      <c r="K14" s="531"/>
      <c r="L14" s="531"/>
      <c r="M14" s="531"/>
      <c r="N14" s="531"/>
      <c r="O14" s="531"/>
    </row>
    <row r="15" spans="1:15" ht="24.75" customHeight="1" x14ac:dyDescent="0.25">
      <c r="A15" s="79"/>
      <c r="C15" s="532" t="s">
        <v>198</v>
      </c>
      <c r="D15" s="532"/>
      <c r="E15" s="532"/>
      <c r="F15" s="532"/>
      <c r="G15" s="532"/>
      <c r="H15" s="532"/>
      <c r="I15" s="532"/>
      <c r="J15" s="532"/>
      <c r="K15" s="532"/>
      <c r="L15" s="532"/>
      <c r="M15" s="532"/>
      <c r="N15" s="532"/>
      <c r="O15" s="532"/>
    </row>
    <row r="16" spans="1:15" ht="9.75" customHeight="1" thickBot="1" x14ac:dyDescent="0.3">
      <c r="A16" s="79"/>
      <c r="B16" s="119"/>
    </row>
    <row r="17" spans="1:17" ht="29.25" customHeight="1" thickBot="1" x14ac:dyDescent="0.3">
      <c r="A17" s="79"/>
      <c r="B17" s="119"/>
      <c r="C17" s="119"/>
      <c r="D17" s="119"/>
      <c r="E17" s="119"/>
      <c r="F17" s="119"/>
      <c r="G17" s="119"/>
      <c r="H17" s="119"/>
      <c r="I17" s="119"/>
      <c r="J17" s="119"/>
      <c r="K17" s="119"/>
      <c r="L17" s="533" t="s">
        <v>208</v>
      </c>
      <c r="M17" s="534"/>
      <c r="N17" s="534"/>
      <c r="O17" s="535"/>
    </row>
    <row r="18" spans="1:17" ht="39.75" customHeight="1" thickBot="1" x14ac:dyDescent="0.35">
      <c r="B18" s="121" t="s">
        <v>4</v>
      </c>
      <c r="C18" s="165"/>
      <c r="D18" s="191" t="s">
        <v>228</v>
      </c>
      <c r="E18" s="541" t="s">
        <v>229</v>
      </c>
      <c r="F18" s="541"/>
      <c r="G18" s="541"/>
      <c r="H18" s="541"/>
      <c r="I18" s="541"/>
      <c r="J18" s="541"/>
      <c r="K18" s="541"/>
      <c r="L18" s="191">
        <v>1</v>
      </c>
      <c r="M18" s="191">
        <v>2</v>
      </c>
      <c r="N18" s="191">
        <v>3</v>
      </c>
      <c r="O18" s="191">
        <v>4</v>
      </c>
      <c r="P18" s="103">
        <v>1</v>
      </c>
      <c r="Q18" s="53" t="s">
        <v>260</v>
      </c>
    </row>
    <row r="19" spans="1:17" s="103" customFormat="1" ht="42.95" customHeight="1" x14ac:dyDescent="0.3">
      <c r="A19" s="103">
        <v>1</v>
      </c>
      <c r="B19" s="559">
        <v>0.2</v>
      </c>
      <c r="C19" s="548" t="s">
        <v>242</v>
      </c>
      <c r="D19" s="182" t="s">
        <v>7</v>
      </c>
      <c r="E19" s="565" t="s">
        <v>320</v>
      </c>
      <c r="F19" s="544"/>
      <c r="G19" s="544"/>
      <c r="H19" s="544"/>
      <c r="I19" s="544"/>
      <c r="J19" s="544"/>
      <c r="K19" s="544"/>
      <c r="L19" s="83">
        <v>5</v>
      </c>
      <c r="M19" s="83"/>
      <c r="N19" s="83"/>
      <c r="O19" s="83"/>
      <c r="P19" s="103">
        <v>2</v>
      </c>
    </row>
    <row r="20" spans="1:17" s="103" customFormat="1" ht="42.95" customHeight="1" x14ac:dyDescent="0.3">
      <c r="A20" s="103">
        <v>2</v>
      </c>
      <c r="B20" s="560"/>
      <c r="C20" s="549"/>
      <c r="D20" s="183" t="s">
        <v>8</v>
      </c>
      <c r="E20" s="562" t="s">
        <v>31</v>
      </c>
      <c r="F20" s="539"/>
      <c r="G20" s="539"/>
      <c r="H20" s="539"/>
      <c r="I20" s="539"/>
      <c r="J20" s="539"/>
      <c r="K20" s="539"/>
      <c r="L20" s="163">
        <v>5</v>
      </c>
      <c r="M20" s="163"/>
      <c r="N20" s="163"/>
      <c r="O20" s="163"/>
      <c r="P20" s="103">
        <v>3</v>
      </c>
    </row>
    <row r="21" spans="1:17" s="103" customFormat="1" ht="42.95" customHeight="1" x14ac:dyDescent="0.3">
      <c r="A21" s="103">
        <v>3</v>
      </c>
      <c r="B21" s="560"/>
      <c r="C21" s="549"/>
      <c r="D21" s="183" t="s">
        <v>9</v>
      </c>
      <c r="E21" s="562" t="s">
        <v>316</v>
      </c>
      <c r="F21" s="539"/>
      <c r="G21" s="539"/>
      <c r="H21" s="539"/>
      <c r="I21" s="539"/>
      <c r="J21" s="539"/>
      <c r="K21" s="539"/>
      <c r="L21" s="163">
        <v>5</v>
      </c>
      <c r="M21" s="163"/>
      <c r="N21" s="163"/>
      <c r="O21" s="163"/>
      <c r="P21" s="103">
        <v>4</v>
      </c>
    </row>
    <row r="22" spans="1:17" s="103" customFormat="1" ht="36.75" customHeight="1" x14ac:dyDescent="0.3">
      <c r="A22" s="103">
        <v>4</v>
      </c>
      <c r="B22" s="560"/>
      <c r="C22" s="549"/>
      <c r="D22" s="184" t="s">
        <v>10</v>
      </c>
      <c r="E22" s="562" t="s">
        <v>11</v>
      </c>
      <c r="F22" s="539"/>
      <c r="G22" s="539"/>
      <c r="H22" s="539"/>
      <c r="I22" s="539"/>
      <c r="J22" s="539"/>
      <c r="K22" s="539"/>
      <c r="L22" s="163">
        <v>5</v>
      </c>
      <c r="M22" s="163"/>
      <c r="N22" s="163"/>
      <c r="O22" s="163"/>
      <c r="P22" s="103">
        <v>5</v>
      </c>
    </row>
    <row r="23" spans="1:17" s="103" customFormat="1" ht="42.95" customHeight="1" thickBot="1" x14ac:dyDescent="0.35">
      <c r="A23" s="103">
        <v>5</v>
      </c>
      <c r="B23" s="561"/>
      <c r="C23" s="550"/>
      <c r="D23" s="185" t="s">
        <v>17</v>
      </c>
      <c r="E23" s="542" t="s">
        <v>32</v>
      </c>
      <c r="F23" s="540"/>
      <c r="G23" s="540"/>
      <c r="H23" s="540"/>
      <c r="I23" s="540"/>
      <c r="J23" s="540"/>
      <c r="K23" s="540"/>
      <c r="L23" s="163">
        <v>5</v>
      </c>
      <c r="M23" s="163"/>
      <c r="N23" s="163"/>
      <c r="O23" s="163"/>
      <c r="P23" s="103">
        <v>6</v>
      </c>
    </row>
    <row r="24" spans="1:17" ht="30" hidden="1" customHeight="1" thickBot="1" x14ac:dyDescent="0.4">
      <c r="C24" s="193"/>
      <c r="D24" s="128"/>
      <c r="E24" s="128"/>
      <c r="F24" s="128"/>
      <c r="G24" s="128"/>
      <c r="H24" s="128"/>
      <c r="I24" s="554" t="s">
        <v>251</v>
      </c>
      <c r="J24" s="554"/>
      <c r="K24" s="128"/>
      <c r="L24" s="214">
        <f>SUM(L19:L23)</f>
        <v>25</v>
      </c>
      <c r="M24" s="214">
        <f>SUM(M19:M23)</f>
        <v>0</v>
      </c>
      <c r="N24" s="214">
        <f>SUM(N19:N23)</f>
        <v>0</v>
      </c>
      <c r="O24" s="214">
        <f>SUM(O19:O23)</f>
        <v>0</v>
      </c>
      <c r="P24" s="103">
        <v>7</v>
      </c>
      <c r="Q24" s="53" t="s">
        <v>261</v>
      </c>
    </row>
    <row r="25" spans="1:17" ht="30" hidden="1" customHeight="1" thickBot="1" x14ac:dyDescent="0.4">
      <c r="C25" s="192"/>
      <c r="D25" s="186" t="s">
        <v>239</v>
      </c>
      <c r="E25" s="186"/>
      <c r="F25" s="186"/>
      <c r="G25" s="186"/>
      <c r="H25" s="186"/>
      <c r="I25" s="186"/>
      <c r="J25" s="126" t="s">
        <v>38</v>
      </c>
      <c r="K25" s="187"/>
      <c r="L25" s="215">
        <f>L24*$B$19</f>
        <v>5</v>
      </c>
      <c r="M25" s="215">
        <f>M24*$B$19</f>
        <v>0</v>
      </c>
      <c r="N25" s="215">
        <f>N24*$B$19</f>
        <v>0</v>
      </c>
      <c r="O25" s="215">
        <f>O24*$B$19</f>
        <v>0</v>
      </c>
      <c r="P25" s="103">
        <v>8</v>
      </c>
      <c r="Q25" s="53" t="s">
        <v>262</v>
      </c>
    </row>
    <row r="26" spans="1:17" s="103" customFormat="1" ht="42.95" customHeight="1" x14ac:dyDescent="0.3">
      <c r="A26" s="103">
        <v>6</v>
      </c>
      <c r="B26" s="560">
        <v>0.8</v>
      </c>
      <c r="C26" s="551" t="s">
        <v>241</v>
      </c>
      <c r="D26" s="188" t="s">
        <v>12</v>
      </c>
      <c r="E26" s="544" t="s">
        <v>317</v>
      </c>
      <c r="F26" s="544"/>
      <c r="G26" s="544"/>
      <c r="H26" s="544"/>
      <c r="I26" s="544"/>
      <c r="J26" s="544"/>
      <c r="K26" s="544"/>
      <c r="L26" s="83">
        <v>5</v>
      </c>
      <c r="M26" s="83"/>
      <c r="N26" s="83"/>
      <c r="O26" s="83"/>
      <c r="P26" s="103">
        <v>9</v>
      </c>
    </row>
    <row r="27" spans="1:17" s="103" customFormat="1" ht="42.95" customHeight="1" x14ac:dyDescent="0.3">
      <c r="A27" s="103">
        <v>7</v>
      </c>
      <c r="B27" s="560"/>
      <c r="C27" s="552"/>
      <c r="D27" s="189" t="s">
        <v>177</v>
      </c>
      <c r="E27" s="539" t="s">
        <v>168</v>
      </c>
      <c r="F27" s="539"/>
      <c r="G27" s="539"/>
      <c r="H27" s="539"/>
      <c r="I27" s="539"/>
      <c r="J27" s="539"/>
      <c r="K27" s="539"/>
      <c r="L27" s="163">
        <v>5</v>
      </c>
      <c r="M27" s="163"/>
      <c r="N27" s="163"/>
      <c r="O27" s="163"/>
      <c r="P27" s="103">
        <v>10</v>
      </c>
    </row>
    <row r="28" spans="1:17" s="103" customFormat="1" ht="42.75" customHeight="1" x14ac:dyDescent="0.3">
      <c r="A28" s="103">
        <v>8</v>
      </c>
      <c r="B28" s="560"/>
      <c r="C28" s="552"/>
      <c r="D28" s="189" t="s">
        <v>181</v>
      </c>
      <c r="E28" s="539" t="s">
        <v>169</v>
      </c>
      <c r="F28" s="539"/>
      <c r="G28" s="539"/>
      <c r="H28" s="539"/>
      <c r="I28" s="539"/>
      <c r="J28" s="539"/>
      <c r="K28" s="539"/>
      <c r="L28" s="163">
        <v>5</v>
      </c>
      <c r="M28" s="163"/>
      <c r="N28" s="163"/>
      <c r="O28" s="163"/>
      <c r="P28" s="103">
        <v>11</v>
      </c>
    </row>
    <row r="29" spans="1:17" s="103" customFormat="1" ht="42.95" customHeight="1" x14ac:dyDescent="0.3">
      <c r="A29" s="103">
        <v>9</v>
      </c>
      <c r="B29" s="560"/>
      <c r="C29" s="552"/>
      <c r="D29" s="189" t="s">
        <v>15</v>
      </c>
      <c r="E29" s="539" t="s">
        <v>318</v>
      </c>
      <c r="F29" s="539"/>
      <c r="G29" s="539"/>
      <c r="H29" s="539"/>
      <c r="I29" s="539"/>
      <c r="J29" s="539"/>
      <c r="K29" s="539"/>
      <c r="L29" s="163">
        <v>5</v>
      </c>
      <c r="M29" s="163"/>
      <c r="N29" s="163"/>
      <c r="O29" s="163"/>
      <c r="P29" s="103">
        <v>12</v>
      </c>
    </row>
    <row r="30" spans="1:17" s="103" customFormat="1" ht="42.95" customHeight="1" thickBot="1" x14ac:dyDescent="0.35">
      <c r="A30" s="103">
        <v>10</v>
      </c>
      <c r="B30" s="560"/>
      <c r="C30" s="553"/>
      <c r="D30" s="190" t="s">
        <v>16</v>
      </c>
      <c r="E30" s="540" t="s">
        <v>319</v>
      </c>
      <c r="F30" s="540"/>
      <c r="G30" s="540"/>
      <c r="H30" s="540"/>
      <c r="I30" s="540"/>
      <c r="J30" s="540"/>
      <c r="K30" s="540"/>
      <c r="L30" s="167">
        <v>5</v>
      </c>
      <c r="M30" s="167"/>
      <c r="N30" s="167"/>
      <c r="O30" s="167"/>
      <c r="P30" s="103">
        <v>13</v>
      </c>
    </row>
    <row r="31" spans="1:17" ht="30" hidden="1" customHeight="1" thickBot="1" x14ac:dyDescent="0.35">
      <c r="I31" s="554" t="s">
        <v>252</v>
      </c>
      <c r="J31" s="554"/>
      <c r="L31" s="166">
        <f>SUM(L26:L30)</f>
        <v>25</v>
      </c>
      <c r="M31" s="166">
        <f>SUM(M26:M30)</f>
        <v>0</v>
      </c>
      <c r="N31" s="166">
        <f>SUM(N26:N30)</f>
        <v>0</v>
      </c>
      <c r="O31" s="166">
        <f>SUM(O26:O30)</f>
        <v>0</v>
      </c>
      <c r="P31" s="103">
        <v>14</v>
      </c>
      <c r="Q31" s="53" t="s">
        <v>261</v>
      </c>
    </row>
    <row r="32" spans="1:17" s="123" customFormat="1" ht="30" hidden="1" customHeight="1" thickBot="1" x14ac:dyDescent="0.35">
      <c r="C32" s="125"/>
      <c r="D32" s="564" t="s">
        <v>65</v>
      </c>
      <c r="E32" s="564"/>
      <c r="F32" s="564"/>
      <c r="G32" s="564"/>
      <c r="H32" s="564"/>
      <c r="I32" s="564"/>
      <c r="J32" s="269" t="s">
        <v>41</v>
      </c>
      <c r="K32" s="122"/>
      <c r="L32" s="164">
        <f>L31*$B$26</f>
        <v>20</v>
      </c>
      <c r="M32" s="164">
        <f>M31*$B$26</f>
        <v>0</v>
      </c>
      <c r="N32" s="164">
        <f>N31*$B$26</f>
        <v>0</v>
      </c>
      <c r="O32" s="164">
        <f>O31*$B$26</f>
        <v>0</v>
      </c>
      <c r="P32" s="103">
        <v>15</v>
      </c>
      <c r="Q32" s="53" t="s">
        <v>262</v>
      </c>
    </row>
    <row r="33" spans="3:17" ht="30" hidden="1" customHeight="1" thickBot="1" x14ac:dyDescent="0.35">
      <c r="J33" s="117" t="s">
        <v>211</v>
      </c>
      <c r="L33" s="204">
        <v>1</v>
      </c>
      <c r="M33" s="204">
        <v>2</v>
      </c>
      <c r="N33" s="204">
        <v>3</v>
      </c>
      <c r="O33" s="204">
        <v>4</v>
      </c>
      <c r="P33" s="205">
        <v>1</v>
      </c>
      <c r="Q33" s="249">
        <v>16</v>
      </c>
    </row>
    <row r="34" spans="3:17" s="208" customFormat="1" ht="30" hidden="1" customHeight="1" x14ac:dyDescent="0.25">
      <c r="C34" s="127"/>
      <c r="D34" s="543" t="s">
        <v>233</v>
      </c>
      <c r="E34" s="543"/>
      <c r="F34" s="563">
        <v>2</v>
      </c>
      <c r="G34" s="206" t="s">
        <v>237</v>
      </c>
      <c r="H34" s="139"/>
      <c r="I34" s="139"/>
      <c r="J34" s="140"/>
      <c r="K34" s="141"/>
      <c r="L34" s="177">
        <f>L25</f>
        <v>5</v>
      </c>
      <c r="M34" s="177">
        <f>M25</f>
        <v>0</v>
      </c>
      <c r="N34" s="177">
        <f>N25</f>
        <v>0</v>
      </c>
      <c r="O34" s="177">
        <f>O25</f>
        <v>0</v>
      </c>
      <c r="P34" s="207">
        <v>2</v>
      </c>
      <c r="Q34" s="250">
        <v>17</v>
      </c>
    </row>
    <row r="35" spans="3:17" ht="30" hidden="1" customHeight="1" thickBot="1" x14ac:dyDescent="0.35">
      <c r="D35" s="543"/>
      <c r="E35" s="543"/>
      <c r="F35" s="563"/>
      <c r="G35" s="209" t="s">
        <v>238</v>
      </c>
      <c r="H35" s="132"/>
      <c r="I35" s="132"/>
      <c r="J35" s="133"/>
      <c r="K35" s="134"/>
      <c r="L35" s="142">
        <f>L32</f>
        <v>20</v>
      </c>
      <c r="M35" s="142">
        <f>M32</f>
        <v>0</v>
      </c>
      <c r="N35" s="142">
        <f>N32</f>
        <v>0</v>
      </c>
      <c r="O35" s="142">
        <f>O32</f>
        <v>0</v>
      </c>
      <c r="P35" s="210">
        <v>3</v>
      </c>
      <c r="Q35" s="249">
        <v>18</v>
      </c>
    </row>
    <row r="36" spans="3:17" ht="30" hidden="1" customHeight="1" x14ac:dyDescent="0.25">
      <c r="D36" s="543"/>
      <c r="E36" s="543"/>
      <c r="F36" s="563">
        <v>3</v>
      </c>
      <c r="G36" s="206" t="s">
        <v>263</v>
      </c>
      <c r="H36" s="135"/>
      <c r="I36" s="135"/>
      <c r="J36" s="135"/>
      <c r="K36" s="135"/>
      <c r="L36" s="143">
        <f>SUM(L25,L32)</f>
        <v>25</v>
      </c>
      <c r="M36" s="143">
        <f>SUM(M25,M32)</f>
        <v>0</v>
      </c>
      <c r="N36" s="143">
        <f>SUM(N25,N32)</f>
        <v>0</v>
      </c>
      <c r="O36" s="143">
        <f>SUM(O25,O32)</f>
        <v>0</v>
      </c>
      <c r="P36" s="210">
        <v>4</v>
      </c>
      <c r="Q36" s="250">
        <v>19</v>
      </c>
    </row>
    <row r="37" spans="3:17" s="123" customFormat="1" ht="30" hidden="1" customHeight="1" thickBot="1" x14ac:dyDescent="0.35">
      <c r="C37" s="125"/>
      <c r="D37" s="543"/>
      <c r="E37" s="543"/>
      <c r="F37" s="563"/>
      <c r="G37" s="211" t="s">
        <v>264</v>
      </c>
      <c r="H37" s="136"/>
      <c r="I37" s="136"/>
      <c r="J37" s="137"/>
      <c r="K37" s="138"/>
      <c r="L37" s="270">
        <f>IF($J$43="NO",$L$36/21,$L$36/25)</f>
        <v>1</v>
      </c>
      <c r="M37" s="148">
        <f>IF($J$43="NO",$M$36/21,$M$36/25)</f>
        <v>0</v>
      </c>
      <c r="N37" s="148">
        <f>IF($J$43="NO",$N$36/21,$N$36/25)</f>
        <v>0</v>
      </c>
      <c r="O37" s="148">
        <f>IF($J$43="NO",O36/21,O36/25)</f>
        <v>0</v>
      </c>
      <c r="P37" s="210">
        <v>5</v>
      </c>
      <c r="Q37" s="249">
        <v>20</v>
      </c>
    </row>
    <row r="38" spans="3:17" s="123" customFormat="1" ht="30" hidden="1" customHeight="1" x14ac:dyDescent="0.25">
      <c r="C38" s="125"/>
      <c r="D38" s="543"/>
      <c r="E38" s="543"/>
      <c r="F38" s="563">
        <v>1</v>
      </c>
      <c r="G38" s="212" t="s">
        <v>212</v>
      </c>
      <c r="H38" s="139"/>
      <c r="I38" s="139"/>
      <c r="J38" s="140"/>
      <c r="K38" s="141"/>
      <c r="L38" s="151">
        <f>L24</f>
        <v>25</v>
      </c>
      <c r="M38" s="151">
        <f>M24</f>
        <v>0</v>
      </c>
      <c r="N38" s="151">
        <f>N24</f>
        <v>0</v>
      </c>
      <c r="O38" s="151">
        <f>O24</f>
        <v>0</v>
      </c>
      <c r="P38" s="210">
        <v>6</v>
      </c>
      <c r="Q38" s="250">
        <v>21</v>
      </c>
    </row>
    <row r="39" spans="3:17" s="123" customFormat="1" ht="30" hidden="1" customHeight="1" thickBot="1" x14ac:dyDescent="0.35">
      <c r="C39" s="125"/>
      <c r="D39" s="543"/>
      <c r="E39" s="543"/>
      <c r="F39" s="563"/>
      <c r="G39" s="209" t="s">
        <v>213</v>
      </c>
      <c r="H39" s="132"/>
      <c r="I39" s="132"/>
      <c r="J39" s="133"/>
      <c r="K39" s="150"/>
      <c r="L39" s="149">
        <f>L31</f>
        <v>25</v>
      </c>
      <c r="M39" s="149">
        <f>M31</f>
        <v>0</v>
      </c>
      <c r="N39" s="149">
        <f>N31</f>
        <v>0</v>
      </c>
      <c r="O39" s="149">
        <f>O31</f>
        <v>0</v>
      </c>
      <c r="P39" s="210">
        <v>7</v>
      </c>
      <c r="Q39" s="249">
        <v>22</v>
      </c>
    </row>
    <row r="40" spans="3:17" s="123" customFormat="1" ht="30" hidden="1" customHeight="1" x14ac:dyDescent="0.25">
      <c r="C40" s="125"/>
      <c r="D40" s="127"/>
      <c r="E40" s="127"/>
      <c r="F40" s="127"/>
    </row>
    <row r="41" spans="3:17" s="123" customFormat="1" ht="12.75" customHeight="1" x14ac:dyDescent="0.25">
      <c r="C41" s="125"/>
      <c r="D41" s="127"/>
      <c r="E41" s="127"/>
      <c r="F41" s="127"/>
    </row>
    <row r="42" spans="3:17" s="123" customFormat="1" ht="27.75" customHeight="1" x14ac:dyDescent="0.3">
      <c r="D42" s="194" t="s">
        <v>223</v>
      </c>
    </row>
    <row r="43" spans="3:17" s="123" customFormat="1" ht="30" customHeight="1" x14ac:dyDescent="0.25">
      <c r="D43" s="545" t="s">
        <v>224</v>
      </c>
      <c r="E43" s="546"/>
      <c r="F43" s="546"/>
      <c r="G43" s="546"/>
      <c r="H43" s="546"/>
      <c r="I43" s="547"/>
      <c r="J43" s="247" t="s">
        <v>140</v>
      </c>
    </row>
    <row r="44" spans="3:17" s="123" customFormat="1" ht="4.5" customHeight="1" x14ac:dyDescent="0.35">
      <c r="D44" s="195"/>
      <c r="E44" s="196"/>
      <c r="F44" s="196"/>
      <c r="G44" s="196"/>
      <c r="H44" s="196"/>
      <c r="I44" s="196"/>
      <c r="J44" s="213"/>
    </row>
    <row r="45" spans="3:17" s="123" customFormat="1" ht="40.5" customHeight="1" x14ac:dyDescent="0.35">
      <c r="D45" s="536" t="s">
        <v>240</v>
      </c>
      <c r="E45" s="537"/>
      <c r="F45" s="537"/>
      <c r="G45" s="537"/>
      <c r="H45" s="537"/>
      <c r="I45" s="538"/>
      <c r="J45" s="247" t="s">
        <v>139</v>
      </c>
    </row>
    <row r="46" spans="3:17" ht="21" customHeight="1" x14ac:dyDescent="0.25">
      <c r="D46" s="104"/>
      <c r="I46" s="105"/>
    </row>
    <row r="47" spans="3:17" ht="22.5" hidden="1" customHeight="1" x14ac:dyDescent="0.25"/>
    <row r="48" spans="3:17" ht="18.75" hidden="1" customHeight="1" x14ac:dyDescent="0.25"/>
    <row r="49" ht="22.5" hidden="1" customHeight="1" x14ac:dyDescent="0.25"/>
    <row r="50" ht="15.75" hidden="1" customHeight="1" x14ac:dyDescent="0.25"/>
    <row r="52" ht="28.5" hidden="1" customHeight="1" x14ac:dyDescent="0.25"/>
    <row r="53" ht="12.75" hidden="1" customHeight="1" x14ac:dyDescent="0.25"/>
    <row r="54" ht="28.5" hidden="1" customHeight="1" x14ac:dyDescent="0.25"/>
    <row r="55" ht="28.5" hidden="1" customHeight="1" x14ac:dyDescent="0.25"/>
    <row r="56" ht="33.75" hidden="1" customHeight="1" x14ac:dyDescent="0.25"/>
    <row r="57" ht="28.5" hidden="1" customHeight="1" x14ac:dyDescent="0.25"/>
    <row r="58" ht="28.5" hidden="1" customHeight="1" x14ac:dyDescent="0.25"/>
    <row r="59" ht="28.5" hidden="1" customHeight="1" x14ac:dyDescent="0.25"/>
    <row r="60" ht="6" hidden="1" customHeight="1" x14ac:dyDescent="0.25"/>
    <row r="62" ht="24.95" hidden="1" customHeight="1" x14ac:dyDescent="0.25"/>
    <row r="63" ht="15" hidden="1" customHeight="1" x14ac:dyDescent="0.25"/>
    <row r="64" ht="102.75" hidden="1" customHeight="1" x14ac:dyDescent="0.25"/>
    <row r="65" ht="24.95" hidden="1" customHeight="1" x14ac:dyDescent="0.25"/>
    <row r="66" ht="15" hidden="1" customHeight="1" x14ac:dyDescent="0.25"/>
    <row r="67" ht="15" hidden="1" customHeight="1" x14ac:dyDescent="0.25"/>
    <row r="68" ht="15" hidden="1" customHeight="1" x14ac:dyDescent="0.25"/>
    <row r="69" ht="15" hidden="1" customHeight="1" x14ac:dyDescent="0.25"/>
    <row r="70" ht="15" hidden="1" customHeight="1" x14ac:dyDescent="0.25"/>
    <row r="71" ht="40.5" hidden="1" customHeight="1" x14ac:dyDescent="0.25"/>
    <row r="72" ht="11.25" hidden="1" customHeight="1" x14ac:dyDescent="0.25"/>
    <row r="73" ht="30" hidden="1" customHeight="1" x14ac:dyDescent="0.25"/>
    <row r="74" ht="10.5" hidden="1" customHeight="1" x14ac:dyDescent="0.25"/>
    <row r="75" ht="6.75" hidden="1" customHeight="1" x14ac:dyDescent="0.25"/>
    <row r="76" ht="23.25" hidden="1" customHeight="1" x14ac:dyDescent="0.25"/>
  </sheetData>
  <sheetProtection password="CA25" sheet="1" selectLockedCells="1"/>
  <mergeCells count="46">
    <mergeCell ref="B19:B23"/>
    <mergeCell ref="E22:K22"/>
    <mergeCell ref="F38:F39"/>
    <mergeCell ref="F34:F35"/>
    <mergeCell ref="F36:F37"/>
    <mergeCell ref="B26:B30"/>
    <mergeCell ref="D32:I32"/>
    <mergeCell ref="E27:K27"/>
    <mergeCell ref="E19:K19"/>
    <mergeCell ref="E20:K20"/>
    <mergeCell ref="E21:K21"/>
    <mergeCell ref="I31:J31"/>
    <mergeCell ref="D8:E8"/>
    <mergeCell ref="D9:E9"/>
    <mergeCell ref="D10:E10"/>
    <mergeCell ref="D11:E11"/>
    <mergeCell ref="H7:N7"/>
    <mergeCell ref="H8:N8"/>
    <mergeCell ref="H9:N9"/>
    <mergeCell ref="C13:O13"/>
    <mergeCell ref="C14:O14"/>
    <mergeCell ref="C15:O15"/>
    <mergeCell ref="L17:O17"/>
    <mergeCell ref="D45:I45"/>
    <mergeCell ref="E28:K28"/>
    <mergeCell ref="E29:K29"/>
    <mergeCell ref="E30:K30"/>
    <mergeCell ref="E18:K18"/>
    <mergeCell ref="E23:K23"/>
    <mergeCell ref="D34:E39"/>
    <mergeCell ref="E26:K26"/>
    <mergeCell ref="D43:I43"/>
    <mergeCell ref="C19:C23"/>
    <mergeCell ref="C26:C30"/>
    <mergeCell ref="I24:J24"/>
    <mergeCell ref="L1:O1"/>
    <mergeCell ref="L2:O2"/>
    <mergeCell ref="L3:O3"/>
    <mergeCell ref="L4:O4"/>
    <mergeCell ref="D7:E7"/>
    <mergeCell ref="C6:E6"/>
    <mergeCell ref="E1:I4"/>
    <mergeCell ref="J1:K1"/>
    <mergeCell ref="J2:K2"/>
    <mergeCell ref="J3:K3"/>
    <mergeCell ref="J4:K4"/>
  </mergeCells>
  <conditionalFormatting sqref="L24:O25">
    <cfRule type="expression" dxfId="1" priority="2" stopIfTrue="1">
      <formula>$O$24=0</formula>
    </cfRule>
  </conditionalFormatting>
  <conditionalFormatting sqref="L31:O31">
    <cfRule type="expression" dxfId="0" priority="1" stopIfTrue="1">
      <formula>$O$31=0</formula>
    </cfRule>
  </conditionalFormatting>
  <dataValidations count="3">
    <dataValidation type="list" allowBlank="1" showInputMessage="1" showErrorMessage="1" errorTitle="Error" error="Responda Si o No" prompt="Responda Si o No" sqref="J43 J45" xr:uid="{00000000-0002-0000-0500-000000000000}">
      <formula1>"SI,NO"</formula1>
    </dataValidation>
    <dataValidation type="list" allowBlank="1" showInputMessage="1" showErrorMessage="1" prompt="Si no hubo Movimiento a la Rienda registre &quot;NA&quot;, de lo contrario califique entre 1 a 5" sqref="L29:O29" xr:uid="{00000000-0002-0000-0500-000001000000}">
      <formula1>" ,1,2,3,4,5,NA"</formula1>
    </dataValidation>
    <dataValidation type="list" allowBlank="1" showInputMessage="1" showErrorMessage="1" error="Registre solo números entre 1 y 5" prompt="Califique entre 1 a 5" sqref="L19:O23 L26:O28 L30:O30" xr:uid="{00000000-0002-0000-0500-000002000000}">
      <formula1>" ,1,2,3,4,5,NA"</formula1>
    </dataValidation>
  </dataValidations>
  <hyperlinks>
    <hyperlink ref="I81" r:id="rId1" display="http://ferochi.cl/programas-de-formacion/" xr:uid="{00000000-0004-0000-0500-000000000000}"/>
  </hyperlinks>
  <pageMargins left="0.7" right="0.7" top="0.75" bottom="0.75" header="0.3" footer="0.3"/>
  <pageSetup scale="55" fitToWidth="0" fitToHeight="0" orientation="landscape" r:id="rId2"/>
  <drawing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FFC000"/>
  </sheetPr>
  <dimension ref="A1:Q70"/>
  <sheetViews>
    <sheetView showGridLines="0" showRowColHeaders="0" zoomScale="70" zoomScaleNormal="70" zoomScalePageLayoutView="80" workbookViewId="0">
      <selection activeCell="C8" sqref="C8:O39"/>
    </sheetView>
  </sheetViews>
  <sheetFormatPr baseColWidth="10" defaultColWidth="0" defaultRowHeight="15" zeroHeight="1" x14ac:dyDescent="0.25"/>
  <cols>
    <col min="1" max="1" width="4.140625" style="53" bestFit="1" customWidth="1"/>
    <col min="2" max="2" width="6.140625" style="53" hidden="1" customWidth="1"/>
    <col min="3" max="3" width="6.140625" style="53" customWidth="1"/>
    <col min="4" max="4" width="23.85546875" style="53" customWidth="1"/>
    <col min="5" max="5" width="49.42578125" style="53" customWidth="1"/>
    <col min="6" max="6" width="11.42578125" style="53" customWidth="1"/>
    <col min="7" max="7" width="30.42578125" style="53" customWidth="1"/>
    <col min="8" max="8" width="5" style="53" customWidth="1"/>
    <col min="9" max="9" width="10.42578125" style="53" customWidth="1"/>
    <col min="10" max="10" width="15.7109375" style="53" customWidth="1"/>
    <col min="11" max="11" width="1.7109375" style="53" customWidth="1"/>
    <col min="12" max="15" width="8.140625" style="53" customWidth="1"/>
    <col min="16" max="16" width="4.140625" style="53" customWidth="1"/>
    <col min="17" max="17" width="11.42578125" style="53" hidden="1" customWidth="1"/>
    <col min="18" max="16384" width="19.28515625" style="53" hidden="1"/>
  </cols>
  <sheetData>
    <row r="1" spans="2:15" ht="13.5" customHeight="1" thickBot="1" x14ac:dyDescent="0.3">
      <c r="D1" s="104"/>
      <c r="I1" s="105"/>
    </row>
    <row r="2" spans="2:15" ht="23.25" customHeight="1" x14ac:dyDescent="0.25">
      <c r="B2" s="81"/>
      <c r="C2" s="157"/>
      <c r="D2" s="158"/>
      <c r="E2" s="575" t="s">
        <v>326</v>
      </c>
      <c r="F2" s="575"/>
      <c r="G2" s="575"/>
      <c r="H2" s="575"/>
      <c r="I2" s="576"/>
      <c r="J2" s="583" t="s">
        <v>203</v>
      </c>
      <c r="K2" s="584"/>
      <c r="L2" s="506" t="s">
        <v>250</v>
      </c>
      <c r="M2" s="507"/>
      <c r="N2" s="507"/>
      <c r="O2" s="508"/>
    </row>
    <row r="3" spans="2:15" ht="19.5" customHeight="1" x14ac:dyDescent="0.25">
      <c r="B3" s="81"/>
      <c r="C3" s="159"/>
      <c r="D3" s="160"/>
      <c r="E3" s="577"/>
      <c r="F3" s="577"/>
      <c r="G3" s="577"/>
      <c r="H3" s="577"/>
      <c r="I3" s="578"/>
      <c r="J3" s="585" t="s">
        <v>204</v>
      </c>
      <c r="K3" s="586"/>
      <c r="L3" s="509">
        <f>'1.-Ganado'!$U$3</f>
        <v>9</v>
      </c>
      <c r="M3" s="510"/>
      <c r="N3" s="510"/>
      <c r="O3" s="511"/>
    </row>
    <row r="4" spans="2:15" ht="21" customHeight="1" x14ac:dyDescent="0.25">
      <c r="B4" s="81"/>
      <c r="C4" s="159"/>
      <c r="D4" s="160"/>
      <c r="E4" s="577"/>
      <c r="F4" s="577"/>
      <c r="G4" s="577"/>
      <c r="H4" s="577"/>
      <c r="I4" s="578"/>
      <c r="J4" s="585" t="s">
        <v>35</v>
      </c>
      <c r="K4" s="586"/>
      <c r="L4" s="512">
        <v>43145</v>
      </c>
      <c r="M4" s="513"/>
      <c r="N4" s="513"/>
      <c r="O4" s="514"/>
    </row>
    <row r="5" spans="2:15" ht="20.25" customHeight="1" thickBot="1" x14ac:dyDescent="0.3">
      <c r="B5" s="81"/>
      <c r="C5" s="161"/>
      <c r="D5" s="162"/>
      <c r="E5" s="579"/>
      <c r="F5" s="579"/>
      <c r="G5" s="579"/>
      <c r="H5" s="579"/>
      <c r="I5" s="580"/>
      <c r="J5" s="581" t="s">
        <v>3</v>
      </c>
      <c r="K5" s="582"/>
      <c r="L5" s="515" t="s">
        <v>311</v>
      </c>
      <c r="M5" s="516"/>
      <c r="N5" s="516"/>
      <c r="O5" s="517"/>
    </row>
    <row r="6" spans="2:15" ht="21" customHeight="1" x14ac:dyDescent="0.25">
      <c r="D6" s="104"/>
      <c r="I6" s="105"/>
    </row>
    <row r="7" spans="2:15" ht="25.5" customHeight="1" thickBot="1" x14ac:dyDescent="0.3">
      <c r="C7" s="124" t="s">
        <v>325</v>
      </c>
      <c r="D7" s="124"/>
      <c r="E7" s="124"/>
      <c r="F7" s="124"/>
      <c r="G7" s="124"/>
      <c r="H7" s="124"/>
      <c r="I7" s="124"/>
      <c r="J7" s="124"/>
      <c r="K7" s="124"/>
      <c r="L7" s="124"/>
      <c r="M7" s="124"/>
      <c r="N7" s="124"/>
      <c r="O7" s="124"/>
    </row>
    <row r="8" spans="2:15" ht="21" customHeight="1" x14ac:dyDescent="0.25">
      <c r="B8" s="216"/>
      <c r="C8" s="566" t="s">
        <v>346</v>
      </c>
      <c r="D8" s="567"/>
      <c r="E8" s="567"/>
      <c r="F8" s="567"/>
      <c r="G8" s="567"/>
      <c r="H8" s="567"/>
      <c r="I8" s="567"/>
      <c r="J8" s="567"/>
      <c r="K8" s="567"/>
      <c r="L8" s="567"/>
      <c r="M8" s="567"/>
      <c r="N8" s="567"/>
      <c r="O8" s="568"/>
    </row>
    <row r="9" spans="2:15" ht="21" customHeight="1" x14ac:dyDescent="0.25">
      <c r="B9" s="216"/>
      <c r="C9" s="569"/>
      <c r="D9" s="570"/>
      <c r="E9" s="570"/>
      <c r="F9" s="570"/>
      <c r="G9" s="570"/>
      <c r="H9" s="570"/>
      <c r="I9" s="570"/>
      <c r="J9" s="570"/>
      <c r="K9" s="570"/>
      <c r="L9" s="570"/>
      <c r="M9" s="570"/>
      <c r="N9" s="570"/>
      <c r="O9" s="571"/>
    </row>
    <row r="10" spans="2:15" ht="21" customHeight="1" x14ac:dyDescent="0.25">
      <c r="B10" s="216"/>
      <c r="C10" s="569"/>
      <c r="D10" s="570"/>
      <c r="E10" s="570"/>
      <c r="F10" s="570"/>
      <c r="G10" s="570"/>
      <c r="H10" s="570"/>
      <c r="I10" s="570"/>
      <c r="J10" s="570"/>
      <c r="K10" s="570"/>
      <c r="L10" s="570"/>
      <c r="M10" s="570"/>
      <c r="N10" s="570"/>
      <c r="O10" s="571"/>
    </row>
    <row r="11" spans="2:15" ht="21" customHeight="1" x14ac:dyDescent="0.25">
      <c r="B11" s="216"/>
      <c r="C11" s="569"/>
      <c r="D11" s="570"/>
      <c r="E11" s="570"/>
      <c r="F11" s="570"/>
      <c r="G11" s="570"/>
      <c r="H11" s="570"/>
      <c r="I11" s="570"/>
      <c r="J11" s="570"/>
      <c r="K11" s="570"/>
      <c r="L11" s="570"/>
      <c r="M11" s="570"/>
      <c r="N11" s="570"/>
      <c r="O11" s="571"/>
    </row>
    <row r="12" spans="2:15" ht="21" customHeight="1" x14ac:dyDescent="0.25">
      <c r="B12" s="216"/>
      <c r="C12" s="569"/>
      <c r="D12" s="570"/>
      <c r="E12" s="570"/>
      <c r="F12" s="570"/>
      <c r="G12" s="570"/>
      <c r="H12" s="570"/>
      <c r="I12" s="570"/>
      <c r="J12" s="570"/>
      <c r="K12" s="570"/>
      <c r="L12" s="570"/>
      <c r="M12" s="570"/>
      <c r="N12" s="570"/>
      <c r="O12" s="571"/>
    </row>
    <row r="13" spans="2:15" ht="21" customHeight="1" x14ac:dyDescent="0.25">
      <c r="B13" s="216"/>
      <c r="C13" s="569"/>
      <c r="D13" s="570"/>
      <c r="E13" s="570"/>
      <c r="F13" s="570"/>
      <c r="G13" s="570"/>
      <c r="H13" s="570"/>
      <c r="I13" s="570"/>
      <c r="J13" s="570"/>
      <c r="K13" s="570"/>
      <c r="L13" s="570"/>
      <c r="M13" s="570"/>
      <c r="N13" s="570"/>
      <c r="O13" s="571"/>
    </row>
    <row r="14" spans="2:15" ht="21" customHeight="1" x14ac:dyDescent="0.25">
      <c r="B14" s="216"/>
      <c r="C14" s="569"/>
      <c r="D14" s="570"/>
      <c r="E14" s="570"/>
      <c r="F14" s="570"/>
      <c r="G14" s="570"/>
      <c r="H14" s="570"/>
      <c r="I14" s="570"/>
      <c r="J14" s="570"/>
      <c r="K14" s="570"/>
      <c r="L14" s="570"/>
      <c r="M14" s="570"/>
      <c r="N14" s="570"/>
      <c r="O14" s="571"/>
    </row>
    <row r="15" spans="2:15" ht="21" customHeight="1" x14ac:dyDescent="0.25">
      <c r="B15" s="216"/>
      <c r="C15" s="569"/>
      <c r="D15" s="570"/>
      <c r="E15" s="570"/>
      <c r="F15" s="570"/>
      <c r="G15" s="570"/>
      <c r="H15" s="570"/>
      <c r="I15" s="570"/>
      <c r="J15" s="570"/>
      <c r="K15" s="570"/>
      <c r="L15" s="570"/>
      <c r="M15" s="570"/>
      <c r="N15" s="570"/>
      <c r="O15" s="571"/>
    </row>
    <row r="16" spans="2:15" ht="21" customHeight="1" x14ac:dyDescent="0.25">
      <c r="B16" s="216"/>
      <c r="C16" s="569"/>
      <c r="D16" s="570"/>
      <c r="E16" s="570"/>
      <c r="F16" s="570"/>
      <c r="G16" s="570"/>
      <c r="H16" s="570"/>
      <c r="I16" s="570"/>
      <c r="J16" s="570"/>
      <c r="K16" s="570"/>
      <c r="L16" s="570"/>
      <c r="M16" s="570"/>
      <c r="N16" s="570"/>
      <c r="O16" s="571"/>
    </row>
    <row r="17" spans="2:15" ht="21" customHeight="1" x14ac:dyDescent="0.25">
      <c r="B17" s="216"/>
      <c r="C17" s="569"/>
      <c r="D17" s="570"/>
      <c r="E17" s="570"/>
      <c r="F17" s="570"/>
      <c r="G17" s="570"/>
      <c r="H17" s="570"/>
      <c r="I17" s="570"/>
      <c r="J17" s="570"/>
      <c r="K17" s="570"/>
      <c r="L17" s="570"/>
      <c r="M17" s="570"/>
      <c r="N17" s="570"/>
      <c r="O17" s="571"/>
    </row>
    <row r="18" spans="2:15" ht="21" customHeight="1" x14ac:dyDescent="0.25">
      <c r="B18" s="216"/>
      <c r="C18" s="569"/>
      <c r="D18" s="570"/>
      <c r="E18" s="570"/>
      <c r="F18" s="570"/>
      <c r="G18" s="570"/>
      <c r="H18" s="570"/>
      <c r="I18" s="570"/>
      <c r="J18" s="570"/>
      <c r="K18" s="570"/>
      <c r="L18" s="570"/>
      <c r="M18" s="570"/>
      <c r="N18" s="570"/>
      <c r="O18" s="571"/>
    </row>
    <row r="19" spans="2:15" ht="21" customHeight="1" x14ac:dyDescent="0.25">
      <c r="B19" s="216"/>
      <c r="C19" s="569"/>
      <c r="D19" s="570"/>
      <c r="E19" s="570"/>
      <c r="F19" s="570"/>
      <c r="G19" s="570"/>
      <c r="H19" s="570"/>
      <c r="I19" s="570"/>
      <c r="J19" s="570"/>
      <c r="K19" s="570"/>
      <c r="L19" s="570"/>
      <c r="M19" s="570"/>
      <c r="N19" s="570"/>
      <c r="O19" s="571"/>
    </row>
    <row r="20" spans="2:15" ht="21" customHeight="1" x14ac:dyDescent="0.25">
      <c r="B20" s="216"/>
      <c r="C20" s="569"/>
      <c r="D20" s="570"/>
      <c r="E20" s="570"/>
      <c r="F20" s="570"/>
      <c r="G20" s="570"/>
      <c r="H20" s="570"/>
      <c r="I20" s="570"/>
      <c r="J20" s="570"/>
      <c r="K20" s="570"/>
      <c r="L20" s="570"/>
      <c r="M20" s="570"/>
      <c r="N20" s="570"/>
      <c r="O20" s="571"/>
    </row>
    <row r="21" spans="2:15" ht="21" customHeight="1" x14ac:dyDescent="0.25">
      <c r="B21" s="216"/>
      <c r="C21" s="569"/>
      <c r="D21" s="570"/>
      <c r="E21" s="570"/>
      <c r="F21" s="570"/>
      <c r="G21" s="570"/>
      <c r="H21" s="570"/>
      <c r="I21" s="570"/>
      <c r="J21" s="570"/>
      <c r="K21" s="570"/>
      <c r="L21" s="570"/>
      <c r="M21" s="570"/>
      <c r="N21" s="570"/>
      <c r="O21" s="571"/>
    </row>
    <row r="22" spans="2:15" ht="21" customHeight="1" x14ac:dyDescent="0.25">
      <c r="B22" s="216"/>
      <c r="C22" s="569"/>
      <c r="D22" s="570"/>
      <c r="E22" s="570"/>
      <c r="F22" s="570"/>
      <c r="G22" s="570"/>
      <c r="H22" s="570"/>
      <c r="I22" s="570"/>
      <c r="J22" s="570"/>
      <c r="K22" s="570"/>
      <c r="L22" s="570"/>
      <c r="M22" s="570"/>
      <c r="N22" s="570"/>
      <c r="O22" s="571"/>
    </row>
    <row r="23" spans="2:15" ht="21" customHeight="1" x14ac:dyDescent="0.25">
      <c r="B23" s="216"/>
      <c r="C23" s="569"/>
      <c r="D23" s="570"/>
      <c r="E23" s="570"/>
      <c r="F23" s="570"/>
      <c r="G23" s="570"/>
      <c r="H23" s="570"/>
      <c r="I23" s="570"/>
      <c r="J23" s="570"/>
      <c r="K23" s="570"/>
      <c r="L23" s="570"/>
      <c r="M23" s="570"/>
      <c r="N23" s="570"/>
      <c r="O23" s="571"/>
    </row>
    <row r="24" spans="2:15" ht="21" customHeight="1" x14ac:dyDescent="0.25">
      <c r="B24" s="216"/>
      <c r="C24" s="569"/>
      <c r="D24" s="570"/>
      <c r="E24" s="570"/>
      <c r="F24" s="570"/>
      <c r="G24" s="570"/>
      <c r="H24" s="570"/>
      <c r="I24" s="570"/>
      <c r="J24" s="570"/>
      <c r="K24" s="570"/>
      <c r="L24" s="570"/>
      <c r="M24" s="570"/>
      <c r="N24" s="570"/>
      <c r="O24" s="571"/>
    </row>
    <row r="25" spans="2:15" ht="21" customHeight="1" x14ac:dyDescent="0.25">
      <c r="B25" s="216"/>
      <c r="C25" s="569"/>
      <c r="D25" s="570"/>
      <c r="E25" s="570"/>
      <c r="F25" s="570"/>
      <c r="G25" s="570"/>
      <c r="H25" s="570"/>
      <c r="I25" s="570"/>
      <c r="J25" s="570"/>
      <c r="K25" s="570"/>
      <c r="L25" s="570"/>
      <c r="M25" s="570"/>
      <c r="N25" s="570"/>
      <c r="O25" s="571"/>
    </row>
    <row r="26" spans="2:15" ht="21" customHeight="1" x14ac:dyDescent="0.25">
      <c r="B26" s="216"/>
      <c r="C26" s="569"/>
      <c r="D26" s="570"/>
      <c r="E26" s="570"/>
      <c r="F26" s="570"/>
      <c r="G26" s="570"/>
      <c r="H26" s="570"/>
      <c r="I26" s="570"/>
      <c r="J26" s="570"/>
      <c r="K26" s="570"/>
      <c r="L26" s="570"/>
      <c r="M26" s="570"/>
      <c r="N26" s="570"/>
      <c r="O26" s="571"/>
    </row>
    <row r="27" spans="2:15" ht="21" customHeight="1" x14ac:dyDescent="0.25">
      <c r="B27" s="216"/>
      <c r="C27" s="569"/>
      <c r="D27" s="570"/>
      <c r="E27" s="570"/>
      <c r="F27" s="570"/>
      <c r="G27" s="570"/>
      <c r="H27" s="570"/>
      <c r="I27" s="570"/>
      <c r="J27" s="570"/>
      <c r="K27" s="570"/>
      <c r="L27" s="570"/>
      <c r="M27" s="570"/>
      <c r="N27" s="570"/>
      <c r="O27" s="571"/>
    </row>
    <row r="28" spans="2:15" ht="21" customHeight="1" x14ac:dyDescent="0.25">
      <c r="B28" s="216"/>
      <c r="C28" s="569"/>
      <c r="D28" s="570"/>
      <c r="E28" s="570"/>
      <c r="F28" s="570"/>
      <c r="G28" s="570"/>
      <c r="H28" s="570"/>
      <c r="I28" s="570"/>
      <c r="J28" s="570"/>
      <c r="K28" s="570"/>
      <c r="L28" s="570"/>
      <c r="M28" s="570"/>
      <c r="N28" s="570"/>
      <c r="O28" s="571"/>
    </row>
    <row r="29" spans="2:15" ht="21" customHeight="1" x14ac:dyDescent="0.25">
      <c r="B29" s="216"/>
      <c r="C29" s="569"/>
      <c r="D29" s="570"/>
      <c r="E29" s="570"/>
      <c r="F29" s="570"/>
      <c r="G29" s="570"/>
      <c r="H29" s="570"/>
      <c r="I29" s="570"/>
      <c r="J29" s="570"/>
      <c r="K29" s="570"/>
      <c r="L29" s="570"/>
      <c r="M29" s="570"/>
      <c r="N29" s="570"/>
      <c r="O29" s="571"/>
    </row>
    <row r="30" spans="2:15" ht="21" customHeight="1" x14ac:dyDescent="0.25">
      <c r="B30" s="216"/>
      <c r="C30" s="569"/>
      <c r="D30" s="570"/>
      <c r="E30" s="570"/>
      <c r="F30" s="570"/>
      <c r="G30" s="570"/>
      <c r="H30" s="570"/>
      <c r="I30" s="570"/>
      <c r="J30" s="570"/>
      <c r="K30" s="570"/>
      <c r="L30" s="570"/>
      <c r="M30" s="570"/>
      <c r="N30" s="570"/>
      <c r="O30" s="571"/>
    </row>
    <row r="31" spans="2:15" ht="21" customHeight="1" x14ac:dyDescent="0.25">
      <c r="B31" s="216"/>
      <c r="C31" s="569"/>
      <c r="D31" s="570"/>
      <c r="E31" s="570"/>
      <c r="F31" s="570"/>
      <c r="G31" s="570"/>
      <c r="H31" s="570"/>
      <c r="I31" s="570"/>
      <c r="J31" s="570"/>
      <c r="K31" s="570"/>
      <c r="L31" s="570"/>
      <c r="M31" s="570"/>
      <c r="N31" s="570"/>
      <c r="O31" s="571"/>
    </row>
    <row r="32" spans="2:15" ht="21" customHeight="1" x14ac:dyDescent="0.25">
      <c r="B32" s="216"/>
      <c r="C32" s="569"/>
      <c r="D32" s="570"/>
      <c r="E32" s="570"/>
      <c r="F32" s="570"/>
      <c r="G32" s="570"/>
      <c r="H32" s="570"/>
      <c r="I32" s="570"/>
      <c r="J32" s="570"/>
      <c r="K32" s="570"/>
      <c r="L32" s="570"/>
      <c r="M32" s="570"/>
      <c r="N32" s="570"/>
      <c r="O32" s="571"/>
    </row>
    <row r="33" spans="2:15" ht="21" customHeight="1" x14ac:dyDescent="0.25">
      <c r="B33" s="216"/>
      <c r="C33" s="569"/>
      <c r="D33" s="570"/>
      <c r="E33" s="570"/>
      <c r="F33" s="570"/>
      <c r="G33" s="570"/>
      <c r="H33" s="570"/>
      <c r="I33" s="570"/>
      <c r="J33" s="570"/>
      <c r="K33" s="570"/>
      <c r="L33" s="570"/>
      <c r="M33" s="570"/>
      <c r="N33" s="570"/>
      <c r="O33" s="571"/>
    </row>
    <row r="34" spans="2:15" ht="21" customHeight="1" x14ac:dyDescent="0.25">
      <c r="B34" s="216"/>
      <c r="C34" s="569"/>
      <c r="D34" s="570"/>
      <c r="E34" s="570"/>
      <c r="F34" s="570"/>
      <c r="G34" s="570"/>
      <c r="H34" s="570"/>
      <c r="I34" s="570"/>
      <c r="J34" s="570"/>
      <c r="K34" s="570"/>
      <c r="L34" s="570"/>
      <c r="M34" s="570"/>
      <c r="N34" s="570"/>
      <c r="O34" s="571"/>
    </row>
    <row r="35" spans="2:15" ht="21" customHeight="1" x14ac:dyDescent="0.25">
      <c r="B35" s="216"/>
      <c r="C35" s="569"/>
      <c r="D35" s="570"/>
      <c r="E35" s="570"/>
      <c r="F35" s="570"/>
      <c r="G35" s="570"/>
      <c r="H35" s="570"/>
      <c r="I35" s="570"/>
      <c r="J35" s="570"/>
      <c r="K35" s="570"/>
      <c r="L35" s="570"/>
      <c r="M35" s="570"/>
      <c r="N35" s="570"/>
      <c r="O35" s="571"/>
    </row>
    <row r="36" spans="2:15" ht="21" customHeight="1" x14ac:dyDescent="0.25">
      <c r="B36" s="216"/>
      <c r="C36" s="569"/>
      <c r="D36" s="570"/>
      <c r="E36" s="570"/>
      <c r="F36" s="570"/>
      <c r="G36" s="570"/>
      <c r="H36" s="570"/>
      <c r="I36" s="570"/>
      <c r="J36" s="570"/>
      <c r="K36" s="570"/>
      <c r="L36" s="570"/>
      <c r="M36" s="570"/>
      <c r="N36" s="570"/>
      <c r="O36" s="571"/>
    </row>
    <row r="37" spans="2:15" ht="21" customHeight="1" x14ac:dyDescent="0.25">
      <c r="B37" s="216"/>
      <c r="C37" s="569"/>
      <c r="D37" s="570"/>
      <c r="E37" s="570"/>
      <c r="F37" s="570"/>
      <c r="G37" s="570"/>
      <c r="H37" s="570"/>
      <c r="I37" s="570"/>
      <c r="J37" s="570"/>
      <c r="K37" s="570"/>
      <c r="L37" s="570"/>
      <c r="M37" s="570"/>
      <c r="N37" s="570"/>
      <c r="O37" s="571"/>
    </row>
    <row r="38" spans="2:15" ht="21" customHeight="1" x14ac:dyDescent="0.25">
      <c r="B38" s="216"/>
      <c r="C38" s="569"/>
      <c r="D38" s="570"/>
      <c r="E38" s="570"/>
      <c r="F38" s="570"/>
      <c r="G38" s="570"/>
      <c r="H38" s="570"/>
      <c r="I38" s="570"/>
      <c r="J38" s="570"/>
      <c r="K38" s="570"/>
      <c r="L38" s="570"/>
      <c r="M38" s="570"/>
      <c r="N38" s="570"/>
      <c r="O38" s="571"/>
    </row>
    <row r="39" spans="2:15" ht="21" customHeight="1" thickBot="1" x14ac:dyDescent="0.3">
      <c r="B39" s="216"/>
      <c r="C39" s="572"/>
      <c r="D39" s="573"/>
      <c r="E39" s="573"/>
      <c r="F39" s="573"/>
      <c r="G39" s="573"/>
      <c r="H39" s="573"/>
      <c r="I39" s="573"/>
      <c r="J39" s="573"/>
      <c r="K39" s="573"/>
      <c r="L39" s="573"/>
      <c r="M39" s="573"/>
      <c r="N39" s="573"/>
      <c r="O39" s="574"/>
    </row>
    <row r="40" spans="2:15" ht="21" customHeight="1" x14ac:dyDescent="0.25">
      <c r="D40" s="104"/>
      <c r="I40" s="105"/>
    </row>
    <row r="41" spans="2:15" ht="22.5" hidden="1" customHeight="1" x14ac:dyDescent="0.25"/>
    <row r="42" spans="2:15" ht="18.75" hidden="1" customHeight="1" x14ac:dyDescent="0.25"/>
    <row r="43" spans="2:15" ht="22.5" hidden="1" customHeight="1" x14ac:dyDescent="0.25"/>
    <row r="44" spans="2:15" ht="15.75" hidden="1" customHeight="1" x14ac:dyDescent="0.25"/>
    <row r="46" spans="2:15" ht="28.5" hidden="1" customHeight="1" x14ac:dyDescent="0.25"/>
    <row r="47" spans="2:15" ht="12.75" hidden="1" customHeight="1" x14ac:dyDescent="0.25"/>
    <row r="48" spans="2:15" ht="28.5" hidden="1" customHeight="1" x14ac:dyDescent="0.25"/>
    <row r="49" ht="28.5" hidden="1" customHeight="1" x14ac:dyDescent="0.25"/>
    <row r="50" ht="33.75" hidden="1" customHeight="1" x14ac:dyDescent="0.25"/>
    <row r="51" ht="28.5" hidden="1" customHeight="1" x14ac:dyDescent="0.25"/>
    <row r="52" ht="28.5" hidden="1" customHeight="1" x14ac:dyDescent="0.25"/>
    <row r="53" ht="28.5" hidden="1" customHeight="1" x14ac:dyDescent="0.25"/>
    <row r="54" ht="6" hidden="1" customHeight="1" x14ac:dyDescent="0.25"/>
    <row r="56" ht="24.95" hidden="1" customHeight="1" x14ac:dyDescent="0.25"/>
    <row r="57" ht="15" hidden="1" customHeight="1" x14ac:dyDescent="0.25"/>
    <row r="58" ht="102.75" hidden="1" customHeight="1" x14ac:dyDescent="0.25"/>
    <row r="59" ht="24.95" hidden="1" customHeight="1" x14ac:dyDescent="0.25"/>
    <row r="60" ht="15" hidden="1" customHeight="1" x14ac:dyDescent="0.25"/>
    <row r="61" ht="15" hidden="1" customHeight="1" x14ac:dyDescent="0.25"/>
    <row r="62" ht="15" hidden="1" customHeight="1" x14ac:dyDescent="0.25"/>
    <row r="63" ht="15" hidden="1" customHeight="1" x14ac:dyDescent="0.25"/>
    <row r="64" ht="15" hidden="1" customHeight="1" x14ac:dyDescent="0.25"/>
    <row r="65" ht="40.5" hidden="1" customHeight="1" x14ac:dyDescent="0.25"/>
    <row r="66" ht="11.25" hidden="1" customHeight="1" x14ac:dyDescent="0.25"/>
    <row r="67" ht="30" hidden="1" customHeight="1" x14ac:dyDescent="0.25"/>
    <row r="68" ht="10.5" hidden="1" customHeight="1" x14ac:dyDescent="0.25"/>
    <row r="69" ht="6.75" hidden="1" customHeight="1" x14ac:dyDescent="0.25"/>
    <row r="70" ht="23.25" hidden="1" customHeight="1" x14ac:dyDescent="0.25"/>
  </sheetData>
  <sheetProtection password="CA25" sheet="1" selectLockedCells="1"/>
  <mergeCells count="10">
    <mergeCell ref="C8:O39"/>
    <mergeCell ref="E2:I5"/>
    <mergeCell ref="J5:K5"/>
    <mergeCell ref="L5:O5"/>
    <mergeCell ref="J2:K2"/>
    <mergeCell ref="L2:O2"/>
    <mergeCell ref="J3:K3"/>
    <mergeCell ref="L3:O3"/>
    <mergeCell ref="J4:K4"/>
    <mergeCell ref="L4:O4"/>
  </mergeCells>
  <hyperlinks>
    <hyperlink ref="I75" r:id="rId1" display="http://ferochi.cl/programas-de-formacion/" xr:uid="{00000000-0004-0000-0600-000000000000}"/>
  </hyperlinks>
  <pageMargins left="0.7" right="0.7" top="0.75" bottom="0.75" header="0.3" footer="0.3"/>
  <pageSetup scale="62" fitToWidth="0" fitToHeight="0" orientation="landscape" r:id="rId2"/>
  <drawing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P9"/>
  <sheetViews>
    <sheetView showGridLines="0" zoomScale="90" zoomScaleNormal="90" workbookViewId="0">
      <pane xSplit="3" ySplit="4" topLeftCell="D7" activePane="bottomRight" state="frozen"/>
      <selection pane="topRight" activeCell="D1" sqref="D1"/>
      <selection pane="bottomLeft" activeCell="A5" sqref="A5"/>
      <selection pane="bottomRight" activeCell="B5" sqref="B5:F9"/>
    </sheetView>
  </sheetViews>
  <sheetFormatPr baseColWidth="10" defaultRowHeight="15" x14ac:dyDescent="0.25"/>
  <cols>
    <col min="1" max="1" width="10.85546875" bestFit="1" customWidth="1"/>
    <col min="2" max="2" width="25.85546875" bestFit="1" customWidth="1"/>
    <col min="3" max="3" width="28.28515625" bestFit="1" customWidth="1"/>
    <col min="16" max="16" width="31.140625" customWidth="1"/>
  </cols>
  <sheetData>
    <row r="1" spans="1:16" ht="19.5" x14ac:dyDescent="0.35">
      <c r="A1" s="588" t="s">
        <v>64</v>
      </c>
      <c r="B1" s="588"/>
      <c r="C1" s="588"/>
      <c r="D1" s="588"/>
      <c r="E1" s="588"/>
      <c r="F1" s="588"/>
      <c r="G1" s="588"/>
      <c r="H1" s="588"/>
      <c r="I1" s="588"/>
      <c r="J1" s="588"/>
      <c r="K1" s="588"/>
      <c r="L1" s="588"/>
      <c r="M1" s="588"/>
      <c r="N1" s="588"/>
      <c r="O1" s="588"/>
    </row>
    <row r="2" spans="1:16" ht="19.5" x14ac:dyDescent="0.35">
      <c r="A2" s="590" t="s">
        <v>186</v>
      </c>
      <c r="B2" s="590"/>
      <c r="C2" s="96" t="s">
        <v>185</v>
      </c>
      <c r="D2" s="94"/>
      <c r="E2" s="94"/>
      <c r="F2" s="94"/>
      <c r="G2" s="94"/>
      <c r="H2" s="94"/>
      <c r="I2" s="94"/>
      <c r="J2" s="94"/>
      <c r="K2" s="94"/>
      <c r="L2" s="94"/>
      <c r="M2" s="94"/>
      <c r="N2" s="94"/>
      <c r="O2" s="94"/>
    </row>
    <row r="4" spans="1:16" ht="30" x14ac:dyDescent="0.25">
      <c r="A4" s="14" t="s">
        <v>37</v>
      </c>
      <c r="B4" s="14" t="s">
        <v>183</v>
      </c>
      <c r="C4" s="95" t="s">
        <v>184</v>
      </c>
      <c r="D4" s="14" t="s">
        <v>52</v>
      </c>
      <c r="E4" s="14" t="s">
        <v>63</v>
      </c>
      <c r="F4" s="95" t="s">
        <v>192</v>
      </c>
      <c r="G4" s="589" t="s">
        <v>39</v>
      </c>
      <c r="H4" s="589"/>
      <c r="I4" s="589"/>
      <c r="J4" s="589"/>
      <c r="K4" s="589"/>
      <c r="L4" s="589"/>
      <c r="M4" s="589"/>
      <c r="N4" s="589"/>
      <c r="O4" s="589"/>
      <c r="P4" s="153" t="s">
        <v>216</v>
      </c>
    </row>
    <row r="5" spans="1:16" ht="93.75" customHeight="1" x14ac:dyDescent="0.25">
      <c r="A5" s="15">
        <v>1</v>
      </c>
      <c r="B5" s="16" t="s">
        <v>66</v>
      </c>
      <c r="C5" s="93" t="s">
        <v>187</v>
      </c>
      <c r="D5" s="15" t="s">
        <v>53</v>
      </c>
      <c r="E5" s="15" t="s">
        <v>54</v>
      </c>
      <c r="F5" s="15" t="s">
        <v>193</v>
      </c>
      <c r="G5" s="587" t="s">
        <v>138</v>
      </c>
      <c r="H5" s="587"/>
      <c r="I5" s="587"/>
      <c r="J5" s="587"/>
      <c r="K5" s="587"/>
      <c r="L5" s="587"/>
      <c r="M5" s="587"/>
      <c r="N5" s="587"/>
      <c r="O5" s="587"/>
      <c r="P5" s="155" t="s">
        <v>218</v>
      </c>
    </row>
    <row r="6" spans="1:16" ht="63" customHeight="1" x14ac:dyDescent="0.25">
      <c r="A6" s="15">
        <v>2</v>
      </c>
      <c r="B6" s="16" t="s">
        <v>67</v>
      </c>
      <c r="C6" s="93" t="s">
        <v>188</v>
      </c>
      <c r="D6" s="15" t="s">
        <v>55</v>
      </c>
      <c r="E6" s="15" t="s">
        <v>56</v>
      </c>
      <c r="F6" s="97" t="s">
        <v>195</v>
      </c>
      <c r="G6" s="587" t="s">
        <v>199</v>
      </c>
      <c r="H6" s="587"/>
      <c r="I6" s="587"/>
      <c r="J6" s="587"/>
      <c r="K6" s="587"/>
      <c r="L6" s="587"/>
      <c r="M6" s="587"/>
      <c r="N6" s="587"/>
      <c r="O6" s="587"/>
      <c r="P6" s="77"/>
    </row>
    <row r="7" spans="1:16" ht="72.75" customHeight="1" x14ac:dyDescent="0.25">
      <c r="A7" s="15">
        <v>3</v>
      </c>
      <c r="B7" s="16" t="s">
        <v>68</v>
      </c>
      <c r="C7" s="93" t="s">
        <v>189</v>
      </c>
      <c r="D7" s="15" t="s">
        <v>57</v>
      </c>
      <c r="E7" s="15" t="s">
        <v>58</v>
      </c>
      <c r="F7" s="15" t="s">
        <v>194</v>
      </c>
      <c r="G7" s="587" t="s">
        <v>200</v>
      </c>
      <c r="H7" s="587"/>
      <c r="I7" s="587"/>
      <c r="J7" s="587"/>
      <c r="K7" s="587"/>
      <c r="L7" s="587"/>
      <c r="M7" s="587"/>
      <c r="N7" s="587"/>
      <c r="O7" s="587"/>
      <c r="P7" s="77"/>
    </row>
    <row r="8" spans="1:16" ht="63" customHeight="1" x14ac:dyDescent="0.25">
      <c r="A8" s="15">
        <v>4</v>
      </c>
      <c r="B8" s="16" t="s">
        <v>69</v>
      </c>
      <c r="C8" s="93" t="s">
        <v>190</v>
      </c>
      <c r="D8" s="15" t="s">
        <v>59</v>
      </c>
      <c r="E8" s="15" t="s">
        <v>60</v>
      </c>
      <c r="F8" s="15" t="s">
        <v>196</v>
      </c>
      <c r="G8" s="587" t="s">
        <v>176</v>
      </c>
      <c r="H8" s="587"/>
      <c r="I8" s="587"/>
      <c r="J8" s="587"/>
      <c r="K8" s="587"/>
      <c r="L8" s="587"/>
      <c r="M8" s="587"/>
      <c r="N8" s="587"/>
      <c r="O8" s="587"/>
      <c r="P8" s="77"/>
    </row>
    <row r="9" spans="1:16" ht="75" customHeight="1" x14ac:dyDescent="0.25">
      <c r="A9" s="15">
        <v>5</v>
      </c>
      <c r="B9" s="16" t="s">
        <v>70</v>
      </c>
      <c r="C9" s="93" t="s">
        <v>191</v>
      </c>
      <c r="D9" s="15" t="s">
        <v>61</v>
      </c>
      <c r="E9" s="15" t="s">
        <v>62</v>
      </c>
      <c r="F9" s="15" t="s">
        <v>197</v>
      </c>
      <c r="G9" s="587" t="s">
        <v>201</v>
      </c>
      <c r="H9" s="587"/>
      <c r="I9" s="587"/>
      <c r="J9" s="587"/>
      <c r="K9" s="587"/>
      <c r="L9" s="587"/>
      <c r="M9" s="587"/>
      <c r="N9" s="587"/>
      <c r="O9" s="587"/>
      <c r="P9" s="154" t="s">
        <v>217</v>
      </c>
    </row>
  </sheetData>
  <mergeCells count="8">
    <mergeCell ref="G8:O8"/>
    <mergeCell ref="G9:O9"/>
    <mergeCell ref="A1:O1"/>
    <mergeCell ref="G4:O4"/>
    <mergeCell ref="G5:O5"/>
    <mergeCell ref="G6:O6"/>
    <mergeCell ref="G7:O7"/>
    <mergeCell ref="A2:B2"/>
  </mergeCells>
  <pageMargins left="0.7" right="0.7" top="0.75" bottom="0.75" header="0.3" footer="0.3"/>
  <pageSetup paperSize="9" orientation="landscape" verticalDpi="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H5"/>
  <sheetViews>
    <sheetView workbookViewId="0">
      <selection activeCell="H3" sqref="H3"/>
    </sheetView>
  </sheetViews>
  <sheetFormatPr baseColWidth="10" defaultRowHeight="15" x14ac:dyDescent="0.25"/>
  <sheetData>
    <row r="1" spans="1:8" ht="30" x14ac:dyDescent="0.25">
      <c r="A1" s="147" t="s">
        <v>66</v>
      </c>
      <c r="B1" s="147" t="s">
        <v>187</v>
      </c>
      <c r="C1" s="15" t="s">
        <v>53</v>
      </c>
      <c r="D1" s="15" t="s">
        <v>54</v>
      </c>
      <c r="E1" s="15" t="s">
        <v>193</v>
      </c>
      <c r="F1">
        <v>5</v>
      </c>
      <c r="H1" s="171" t="s">
        <v>232</v>
      </c>
    </row>
    <row r="2" spans="1:8" ht="75" x14ac:dyDescent="0.25">
      <c r="A2" s="147" t="s">
        <v>67</v>
      </c>
      <c r="B2" s="147" t="s">
        <v>188</v>
      </c>
      <c r="C2" s="15" t="s">
        <v>55</v>
      </c>
      <c r="D2" s="15" t="s">
        <v>56</v>
      </c>
      <c r="E2" s="97" t="s">
        <v>195</v>
      </c>
      <c r="F2">
        <v>10</v>
      </c>
    </row>
    <row r="3" spans="1:8" ht="60" x14ac:dyDescent="0.25">
      <c r="A3" s="147" t="s">
        <v>68</v>
      </c>
      <c r="B3" s="147" t="s">
        <v>189</v>
      </c>
      <c r="C3" s="15" t="s">
        <v>57</v>
      </c>
      <c r="D3" s="15" t="s">
        <v>58</v>
      </c>
      <c r="E3" s="15" t="s">
        <v>194</v>
      </c>
      <c r="F3">
        <v>15</v>
      </c>
    </row>
    <row r="4" spans="1:8" ht="30" x14ac:dyDescent="0.25">
      <c r="A4" s="147" t="s">
        <v>69</v>
      </c>
      <c r="B4" s="147" t="s">
        <v>190</v>
      </c>
      <c r="C4" s="15" t="s">
        <v>59</v>
      </c>
      <c r="D4" s="15" t="s">
        <v>60</v>
      </c>
      <c r="E4" s="15" t="s">
        <v>196</v>
      </c>
      <c r="F4">
        <v>20</v>
      </c>
    </row>
    <row r="5" spans="1:8" ht="120" x14ac:dyDescent="0.25">
      <c r="A5" s="147" t="s">
        <v>70</v>
      </c>
      <c r="B5" s="147" t="s">
        <v>191</v>
      </c>
      <c r="C5" s="15" t="s">
        <v>61</v>
      </c>
      <c r="D5" s="15" t="s">
        <v>62</v>
      </c>
      <c r="E5" s="15" t="s">
        <v>197</v>
      </c>
      <c r="F5">
        <v>25</v>
      </c>
    </row>
  </sheetData>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17</vt:i4>
      </vt:variant>
    </vt:vector>
  </HeadingPairs>
  <TitlesOfParts>
    <vt:vector size="17" baseType="lpstr">
      <vt:lpstr>Matriz para vaciar</vt:lpstr>
      <vt:lpstr>Resumen Analítico Rodeo</vt:lpstr>
      <vt:lpstr>Retroalimentación</vt:lpstr>
      <vt:lpstr>Portada</vt:lpstr>
      <vt:lpstr>1.-Ganado</vt:lpstr>
      <vt:lpstr>2.-Desempeño Jurado</vt:lpstr>
      <vt:lpstr>3.- Observaciones Jurado</vt:lpstr>
      <vt:lpstr>Clasificación</vt:lpstr>
      <vt:lpstr>Hoja1</vt:lpstr>
      <vt:lpstr>4.-Informe Disciplinario</vt:lpstr>
      <vt:lpstr>5.- Observaciones Generales</vt:lpstr>
      <vt:lpstr>6.-Generalidades</vt:lpstr>
      <vt:lpstr>7.-Informe de Accidentes</vt:lpstr>
      <vt:lpstr>8.-Reclamos o Sugerencias</vt:lpstr>
      <vt:lpstr>9.-Anexo Veterinario</vt:lpstr>
      <vt:lpstr>Listas Desplegables</vt:lpstr>
      <vt:lpstr>Hoja3</vt:lpstr>
    </vt:vector>
  </TitlesOfParts>
  <Company>ACHS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Cristián Castro</dc:creator>
  <cp:keywords>Coordinador de Capacitación y Operaciones</cp:keywords>
  <cp:lastModifiedBy>Gonzalo Urrutia</cp:lastModifiedBy>
  <cp:lastPrinted>2018-05-25T16:34:38Z</cp:lastPrinted>
  <dcterms:created xsi:type="dcterms:W3CDTF">2016-04-25T18:45:37Z</dcterms:created>
  <dcterms:modified xsi:type="dcterms:W3CDTF">2022-02-02T16:02:01Z</dcterms:modified>
</cp:coreProperties>
</file>